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420" windowHeight="5535" activeTab="1"/>
  </bookViews>
  <sheets>
    <sheet name="AZIENDA SERVIZI" sheetId="11" r:id="rId1"/>
    <sheet name="SERVIZI sol" sheetId="10" r:id="rId2"/>
  </sheets>
  <definedNames>
    <definedName name="_xlnm.Print_Area" localSheetId="0">'AZIENDA SERVIZI'!$A$1:$L$79</definedName>
  </definedNames>
  <calcPr calcId="145621"/>
</workbook>
</file>

<file path=xl/calcChain.xml><?xml version="1.0" encoding="utf-8"?>
<calcChain xmlns="http://schemas.openxmlformats.org/spreadsheetml/2006/main">
  <c r="I17" i="10" l="1"/>
  <c r="J18" i="10" l="1"/>
  <c r="L130" i="10" l="1"/>
  <c r="L128" i="10"/>
  <c r="L119" i="10"/>
  <c r="L105" i="10"/>
  <c r="L98" i="10"/>
  <c r="L88" i="10"/>
  <c r="L82" i="10"/>
  <c r="B113" i="10" l="1"/>
  <c r="F61" i="10"/>
  <c r="F59" i="10"/>
  <c r="E53" i="10"/>
  <c r="E51" i="10"/>
  <c r="F54" i="10" s="1"/>
  <c r="F56" i="10" s="1"/>
  <c r="F60" i="10" s="1"/>
  <c r="F68" i="10" s="1"/>
  <c r="F73" i="10" s="1"/>
  <c r="F45" i="10"/>
  <c r="D45" i="10"/>
  <c r="F38" i="10"/>
  <c r="D38" i="10"/>
  <c r="F34" i="10"/>
  <c r="F46" i="10" s="1"/>
  <c r="D34" i="10"/>
  <c r="D25" i="10"/>
  <c r="F22" i="10"/>
  <c r="F25" i="10" s="1"/>
  <c r="D22" i="10"/>
  <c r="F10" i="10"/>
  <c r="D10" i="10"/>
  <c r="D26" i="10" s="1"/>
  <c r="F26" i="10" l="1"/>
  <c r="F47" i="10" s="1"/>
  <c r="D46" i="10"/>
  <c r="D61" i="11"/>
  <c r="D59" i="11"/>
  <c r="C53" i="11"/>
  <c r="D54" i="11" s="1"/>
  <c r="D56" i="11" s="1"/>
  <c r="D47" i="10"/>
  <c r="F34" i="11"/>
  <c r="D34" i="11"/>
  <c r="E132" i="10"/>
  <c r="D108" i="10"/>
  <c r="D105" i="10"/>
  <c r="E97" i="10"/>
  <c r="E87" i="10"/>
  <c r="E86" i="10"/>
  <c r="E82" i="10"/>
  <c r="E81" i="10"/>
  <c r="E80" i="10"/>
  <c r="E79" i="10"/>
  <c r="J70" i="10"/>
  <c r="L70" i="10" s="1"/>
  <c r="G65" i="10"/>
  <c r="J65" i="10" s="1"/>
  <c r="G64" i="10"/>
  <c r="J64" i="10" s="1"/>
  <c r="G63" i="10"/>
  <c r="J63" i="10" s="1"/>
  <c r="G62" i="10"/>
  <c r="J62" i="10" s="1"/>
  <c r="J44" i="10"/>
  <c r="H44" i="10"/>
  <c r="G44" i="10"/>
  <c r="H43" i="10"/>
  <c r="I43" i="10" s="1"/>
  <c r="G43" i="10"/>
  <c r="H42" i="10"/>
  <c r="L42" i="10"/>
  <c r="G42" i="10"/>
  <c r="H41" i="10"/>
  <c r="G41" i="10"/>
  <c r="H40" i="10"/>
  <c r="L40" i="10" s="1"/>
  <c r="E123" i="10" s="1"/>
  <c r="G40" i="10"/>
  <c r="H37" i="10"/>
  <c r="G37" i="10"/>
  <c r="K37" i="10" s="1"/>
  <c r="E126" i="10" s="1"/>
  <c r="H36" i="10"/>
  <c r="L36" i="10"/>
  <c r="E88" i="10" s="1"/>
  <c r="G36" i="10"/>
  <c r="H33" i="10"/>
  <c r="L33" i="10"/>
  <c r="H32" i="10"/>
  <c r="D106" i="10" s="1"/>
  <c r="G32" i="10"/>
  <c r="K32" i="10"/>
  <c r="H31" i="10"/>
  <c r="L31" i="10"/>
  <c r="G31" i="10"/>
  <c r="K31" i="10"/>
  <c r="H30" i="10"/>
  <c r="L30" i="10"/>
  <c r="G30" i="10"/>
  <c r="K30" i="10" s="1"/>
  <c r="H29" i="10"/>
  <c r="L29" i="10" s="1"/>
  <c r="G29" i="10"/>
  <c r="K29" i="10" s="1"/>
  <c r="L28" i="10"/>
  <c r="K28" i="10"/>
  <c r="L27" i="10"/>
  <c r="K27" i="10"/>
  <c r="L26" i="10"/>
  <c r="K26" i="10"/>
  <c r="K25" i="10"/>
  <c r="H24" i="10"/>
  <c r="G24" i="10"/>
  <c r="K24" i="10" s="1"/>
  <c r="L23" i="10"/>
  <c r="G23" i="10"/>
  <c r="K23" i="10" s="1"/>
  <c r="H21" i="10"/>
  <c r="G21" i="10"/>
  <c r="I20" i="10"/>
  <c r="H20" i="10"/>
  <c r="G20" i="10"/>
  <c r="K20" i="10" s="1"/>
  <c r="E114" i="10" s="1"/>
  <c r="H19" i="10"/>
  <c r="G19" i="10"/>
  <c r="E94" i="10"/>
  <c r="H18" i="10"/>
  <c r="G18" i="10"/>
  <c r="E93" i="10" s="1"/>
  <c r="H17" i="10"/>
  <c r="G17" i="10"/>
  <c r="H15" i="10"/>
  <c r="G15" i="10"/>
  <c r="L14" i="10"/>
  <c r="H14" i="10"/>
  <c r="G14" i="10"/>
  <c r="K14" i="10" s="1"/>
  <c r="H13" i="10"/>
  <c r="G13" i="10"/>
  <c r="H12" i="10"/>
  <c r="G12" i="10"/>
  <c r="K11" i="10"/>
  <c r="K10" i="10"/>
  <c r="H9" i="10"/>
  <c r="L9" i="10"/>
  <c r="G9" i="10"/>
  <c r="K9" i="10" s="1"/>
  <c r="D95" i="10" s="1"/>
  <c r="H8" i="10"/>
  <c r="L8" i="10" s="1"/>
  <c r="G8" i="10"/>
  <c r="K8" i="10" s="1"/>
  <c r="D94" i="10" s="1"/>
  <c r="H7" i="10"/>
  <c r="L7" i="10" s="1"/>
  <c r="G7" i="10"/>
  <c r="K7" i="10"/>
  <c r="K6" i="10"/>
  <c r="H6" i="10"/>
  <c r="G6" i="10"/>
  <c r="F61" i="11"/>
  <c r="F59" i="11"/>
  <c r="E53" i="11"/>
  <c r="E51" i="11"/>
  <c r="F45" i="11"/>
  <c r="D45" i="11"/>
  <c r="F38" i="11"/>
  <c r="D38" i="11"/>
  <c r="F22" i="11"/>
  <c r="F25" i="11" s="1"/>
  <c r="D22" i="11"/>
  <c r="D25" i="11" s="1"/>
  <c r="F10" i="11"/>
  <c r="D10" i="11"/>
  <c r="D98" i="10"/>
  <c r="E85" i="10"/>
  <c r="E78" i="10"/>
  <c r="G73" i="10"/>
  <c r="L24" i="10" l="1"/>
  <c r="H46" i="10"/>
  <c r="L32" i="10"/>
  <c r="I24" i="10"/>
  <c r="E109" i="10"/>
  <c r="D109" i="10"/>
  <c r="L44" i="10"/>
  <c r="E83" i="10"/>
  <c r="I12" i="10"/>
  <c r="K12" i="10" s="1"/>
  <c r="E113" i="10" s="1"/>
  <c r="L65" i="10"/>
  <c r="L64" i="10"/>
  <c r="I21" i="10"/>
  <c r="L63" i="10"/>
  <c r="I18" i="10"/>
  <c r="K17" i="10" s="1"/>
  <c r="E115" i="10" s="1"/>
  <c r="I15" i="10"/>
  <c r="L15" i="10" s="1"/>
  <c r="L62" i="10"/>
  <c r="J21" i="10"/>
  <c r="J20" i="10" s="1"/>
  <c r="L20" i="10" s="1"/>
  <c r="E106" i="10"/>
  <c r="E91" i="10"/>
  <c r="E127" i="10"/>
  <c r="J73" i="10"/>
  <c r="D97" i="10"/>
  <c r="E98" i="10" s="1"/>
  <c r="F99" i="10" s="1"/>
  <c r="K18" i="10"/>
  <c r="D93" i="10"/>
  <c r="E95" i="10" s="1"/>
  <c r="F96" i="10" s="1"/>
  <c r="F101" i="10" s="1"/>
  <c r="I47" i="10"/>
  <c r="K47" i="10" s="1"/>
  <c r="E128" i="10" s="1"/>
  <c r="G46" i="10"/>
  <c r="F46" i="11"/>
  <c r="D46" i="11"/>
  <c r="F54" i="11"/>
  <c r="F56" i="11" s="1"/>
  <c r="F60" i="11" s="1"/>
  <c r="F68" i="11" s="1"/>
  <c r="F73" i="11" s="1"/>
  <c r="D60" i="11"/>
  <c r="D68" i="11" s="1"/>
  <c r="D73" i="11" s="1"/>
  <c r="D26" i="11"/>
  <c r="F26" i="11"/>
  <c r="E101" i="10" l="1"/>
  <c r="E102" i="10" s="1"/>
  <c r="E110" i="10" s="1"/>
  <c r="E129" i="10"/>
  <c r="E118" i="10"/>
  <c r="E119" i="10" s="1"/>
  <c r="L73" i="10"/>
  <c r="K73" i="10"/>
  <c r="I73" i="10"/>
  <c r="F47" i="11"/>
  <c r="D47" i="11"/>
  <c r="F121" i="10" l="1"/>
  <c r="E130" i="10"/>
  <c r="E133" i="10" s="1"/>
</calcChain>
</file>

<file path=xl/sharedStrings.xml><?xml version="1.0" encoding="utf-8"?>
<sst xmlns="http://schemas.openxmlformats.org/spreadsheetml/2006/main" count="232" uniqueCount="147">
  <si>
    <t>Automezzi</t>
  </si>
  <si>
    <t>Patrimonio netto</t>
  </si>
  <si>
    <t>Stato patrimoniale</t>
  </si>
  <si>
    <t>Attività  correnti</t>
  </si>
  <si>
    <t>euro</t>
  </si>
  <si>
    <t>Cassa</t>
  </si>
  <si>
    <t>Crediti verso clienti</t>
  </si>
  <si>
    <t>Scorte</t>
  </si>
  <si>
    <t>Attività fisse</t>
  </si>
  <si>
    <t>(Fondo ammortamento autom.)</t>
  </si>
  <si>
    <t>Automezzi netti</t>
  </si>
  <si>
    <t>Partecipazioni</t>
  </si>
  <si>
    <t>Totale attivo</t>
  </si>
  <si>
    <t>Passività correnti</t>
  </si>
  <si>
    <t>Debiti verso fornitori</t>
  </si>
  <si>
    <t>Debiti diversi</t>
  </si>
  <si>
    <t>Debiti tributari</t>
  </si>
  <si>
    <t>Passività consolidate</t>
  </si>
  <si>
    <t>Fondo T.F.R.</t>
  </si>
  <si>
    <t>Capitale sociale</t>
  </si>
  <si>
    <t>Fondo sopraprezzo azioni</t>
  </si>
  <si>
    <t>Utile esercizio</t>
  </si>
  <si>
    <t>Totale passivo e netto</t>
  </si>
  <si>
    <t>Ricavi di vendita</t>
  </si>
  <si>
    <t>rimanenze iniziali</t>
  </si>
  <si>
    <t>Acquisti</t>
  </si>
  <si>
    <t>Rimanenze finali</t>
  </si>
  <si>
    <t>Consumi</t>
  </si>
  <si>
    <t>prestazioni  di servizi</t>
  </si>
  <si>
    <t>valore aggiunto</t>
  </si>
  <si>
    <t>Stipendi, salari e contributi</t>
  </si>
  <si>
    <t>Totale costo lavoro</t>
  </si>
  <si>
    <t>margine operativo lordo</t>
  </si>
  <si>
    <t>Ammortamenti</t>
  </si>
  <si>
    <t>reddito operativo</t>
  </si>
  <si>
    <t>Oneri finanziari</t>
  </si>
  <si>
    <t>Plusvalenze</t>
  </si>
  <si>
    <t>Imposte e tasse</t>
  </si>
  <si>
    <t>Utile dell'esercizio</t>
  </si>
  <si>
    <t>impieghi</t>
  </si>
  <si>
    <t>fonti</t>
  </si>
  <si>
    <t>dividendi</t>
  </si>
  <si>
    <t>Svalutazione partecipazioni</t>
  </si>
  <si>
    <t>rettifiche +</t>
  </si>
  <si>
    <t>rettifiche -</t>
  </si>
  <si>
    <t>Ratei attivi</t>
  </si>
  <si>
    <t>Brevetti</t>
  </si>
  <si>
    <t>Immobili</t>
  </si>
  <si>
    <t xml:space="preserve"> F.do ammort immobili</t>
  </si>
  <si>
    <t>Impianti e attrezzature</t>
  </si>
  <si>
    <t>Riserva legale</t>
  </si>
  <si>
    <t>Fondo di riserva straordinaria</t>
  </si>
  <si>
    <t>Altri oneri di gestione</t>
  </si>
  <si>
    <t>31.12.2012</t>
  </si>
  <si>
    <t>F.do ammort attrezz</t>
  </si>
  <si>
    <t>ratei passivi per interessi</t>
  </si>
  <si>
    <t>utile esercizio</t>
  </si>
  <si>
    <t xml:space="preserve"> + svalut</t>
  </si>
  <si>
    <t xml:space="preserve"> - plusv</t>
  </si>
  <si>
    <t xml:space="preserve"> + oneri fin</t>
  </si>
  <si>
    <t xml:space="preserve"> + imposte</t>
  </si>
  <si>
    <t>ammort. Imm</t>
  </si>
  <si>
    <t>ammort. Mat</t>
  </si>
  <si>
    <t>acc.ti netti</t>
  </si>
  <si>
    <t>cash flow op</t>
  </si>
  <si>
    <t>aumenti (diminuzioni)</t>
  </si>
  <si>
    <t>variaz. circ.</t>
  </si>
  <si>
    <t>/\</t>
  </si>
  <si>
    <t>ratei attivi</t>
  </si>
  <si>
    <t xml:space="preserve"> +</t>
  </si>
  <si>
    <t xml:space="preserve"> -</t>
  </si>
  <si>
    <t>var. circ.oper.</t>
  </si>
  <si>
    <t xml:space="preserve"> =</t>
  </si>
  <si>
    <t>flusso di cassa op</t>
  </si>
  <si>
    <t>oneri finanziari pagati</t>
  </si>
  <si>
    <t xml:space="preserve">oneri finanziari </t>
  </si>
  <si>
    <t>variazione ratei passivi</t>
  </si>
  <si>
    <t>imposte pagate</t>
  </si>
  <si>
    <t>imposte dell'esercizio</t>
  </si>
  <si>
    <t>flusso di cassa gest. Corrente</t>
  </si>
  <si>
    <t>Investimenti</t>
  </si>
  <si>
    <t>(disinvestimenti)</t>
  </si>
  <si>
    <t>Impianti</t>
  </si>
  <si>
    <t>Partecipaz</t>
  </si>
  <si>
    <t>totale flusso (assorbito) generato inv</t>
  </si>
  <si>
    <t>free  cash  flow</t>
  </si>
  <si>
    <t>finanziamenti (rimborsi)</t>
  </si>
  <si>
    <t>aumento capitale</t>
  </si>
  <si>
    <t>cap soc</t>
  </si>
  <si>
    <t>sovraprezzo</t>
  </si>
  <si>
    <t>rimb. mutuo</t>
  </si>
  <si>
    <t>accensione fin b.t.</t>
  </si>
  <si>
    <t>totale flusso (assorbito) generato finanz</t>
  </si>
  <si>
    <t>flusso di liquidità</t>
  </si>
  <si>
    <t>cassa 1.1</t>
  </si>
  <si>
    <t>cassa 31.12</t>
  </si>
  <si>
    <t>La società  AIMAG presenta il seguente bilancio al 31.12.2013.</t>
  </si>
  <si>
    <t>31.12.2013</t>
  </si>
  <si>
    <t xml:space="preserve">Immobili </t>
  </si>
  <si>
    <t>Debiti finanziari a breve termine</t>
  </si>
  <si>
    <t>debiti finanziari  a medio lungo termine</t>
  </si>
  <si>
    <t>Conto economico  esercizio</t>
  </si>
  <si>
    <t>(Minus)Plusvalenze</t>
  </si>
  <si>
    <t>Si prepari il rendiconto finanziario della società  ( modello  per flussi di liquidità OIC 10 o IAS 7)</t>
  </si>
  <si>
    <t xml:space="preserve"> si è proceduto nel rimborso del mutuo, la partecipazione è stata svalutata….</t>
  </si>
  <si>
    <t>E' stato inoltre sostituito  il vecchio   automezzo, realizzando una plusvalenza</t>
  </si>
  <si>
    <t>Si è anche proceduto a sostituire  impianti completamente ammortizzati</t>
  </si>
  <si>
    <t xml:space="preserve"> N.B.:  nel corso del 2013 sono stati distribuiti dividendi per € 9.000.=</t>
  </si>
  <si>
    <t>Si è investito in Brevetti</t>
  </si>
  <si>
    <t>Conto economico  esercizio 2013</t>
  </si>
  <si>
    <t>rendiconto flussi di liquidità  IAS 7</t>
  </si>
  <si>
    <t>Rendiconto OIC 10</t>
  </si>
  <si>
    <t>utile</t>
  </si>
  <si>
    <t>Imposte sul reddito</t>
  </si>
  <si>
    <t>oneri fin</t>
  </si>
  <si>
    <t>1. Utile ante imp, int, plus/min</t>
  </si>
  <si>
    <t>plus</t>
  </si>
  <si>
    <t>Acc.ti fondi</t>
  </si>
  <si>
    <t>Amm. ti Immob</t>
  </si>
  <si>
    <t>Svalutazioni</t>
  </si>
  <si>
    <t>2. Flusso prina var CCN</t>
  </si>
  <si>
    <t>Decr(Incr) scorte</t>
  </si>
  <si>
    <t>decr(Incr) crediti v/cli</t>
  </si>
  <si>
    <t>decr((Incr)</t>
  </si>
  <si>
    <t>ratei e risc att</t>
  </si>
  <si>
    <t>Incr/(Decr) ratei e risc pass</t>
  </si>
  <si>
    <t>Incr/(Decr) debiti diversi</t>
  </si>
  <si>
    <t>Incr/(Decr) debiti /forn</t>
  </si>
  <si>
    <t>Inc/ (Decr) debiti tributari</t>
  </si>
  <si>
    <t>3. Flusso dopo var CCN</t>
  </si>
  <si>
    <t>Interessi icass/(pagati)</t>
  </si>
  <si>
    <t>(Imposte sul redd pagate)</t>
  </si>
  <si>
    <t>Dividendi incassati</t>
  </si>
  <si>
    <t>Utilizzo Fondi</t>
  </si>
  <si>
    <t>A) Flusso  Gestione Reddituale</t>
  </si>
  <si>
    <t>Imm Materiali</t>
  </si>
  <si>
    <t>(Investimenti)</t>
  </si>
  <si>
    <t>disinvestimenti</t>
  </si>
  <si>
    <t>Imm Immat</t>
  </si>
  <si>
    <t>B) Flusso Investimenti</t>
  </si>
  <si>
    <t>incremento debiti a breve</t>
  </si>
  <si>
    <t>Rimborso finanz</t>
  </si>
  <si>
    <t>Mezzi Terzi</t>
  </si>
  <si>
    <t>Mezzi Propri</t>
  </si>
  <si>
    <t>Dividendi Pagati</t>
  </si>
  <si>
    <t>C) Flusso Finanziamenti</t>
  </si>
  <si>
    <t>Incremento(Decremento) Liquidità A+/-B+/-C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</si>
</sst>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\(#,##0\)"/>
    <numFmt numFmtId="165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2" xfId="0" applyBorder="1"/>
    <xf numFmtId="0" fontId="2" fillId="0" borderId="0" xfId="0" applyFont="1"/>
    <xf numFmtId="164" fontId="0" fillId="0" borderId="0" xfId="0" applyNumberFormat="1" applyBorder="1"/>
    <xf numFmtId="164" fontId="2" fillId="0" borderId="0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0" fillId="0" borderId="5" xfId="0" applyBorder="1"/>
    <xf numFmtId="164" fontId="0" fillId="0" borderId="1" xfId="0" applyNumberFormat="1" applyBorder="1"/>
    <xf numFmtId="0" fontId="2" fillId="0" borderId="2" xfId="0" applyFont="1" applyBorder="1"/>
    <xf numFmtId="164" fontId="0" fillId="0" borderId="0" xfId="0" applyNumberFormat="1"/>
    <xf numFmtId="0" fontId="0" fillId="0" borderId="6" xfId="0" applyBorder="1"/>
    <xf numFmtId="164" fontId="0" fillId="0" borderId="8" xfId="0" applyNumberFormat="1" applyBorder="1"/>
    <xf numFmtId="0" fontId="0" fillId="0" borderId="6" xfId="0" applyBorder="1" applyAlignment="1">
      <alignment horizontal="center"/>
    </xf>
    <xf numFmtId="164" fontId="0" fillId="0" borderId="5" xfId="0" applyNumberFormat="1" applyBorder="1"/>
    <xf numFmtId="0" fontId="0" fillId="0" borderId="0" xfId="0" applyFill="1" applyBorder="1"/>
    <xf numFmtId="164" fontId="3" fillId="0" borderId="0" xfId="0" applyNumberFormat="1" applyFont="1" applyBorder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quotePrefix="1" applyBorder="1" applyAlignment="1">
      <alignment horizontal="left"/>
    </xf>
    <xf numFmtId="0" fontId="4" fillId="0" borderId="0" xfId="0" quotePrefix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Fill="1" applyBorder="1"/>
    <xf numFmtId="0" fontId="0" fillId="2" borderId="11" xfId="0" applyFill="1" applyBorder="1"/>
    <xf numFmtId="0" fontId="0" fillId="2" borderId="5" xfId="0" applyFill="1" applyBorder="1"/>
    <xf numFmtId="0" fontId="2" fillId="2" borderId="5" xfId="0" applyFont="1" applyFill="1" applyBorder="1"/>
    <xf numFmtId="164" fontId="0" fillId="0" borderId="11" xfId="0" applyNumberFormat="1" applyBorder="1"/>
    <xf numFmtId="0" fontId="0" fillId="2" borderId="0" xfId="0" applyFill="1" applyBorder="1"/>
    <xf numFmtId="0" fontId="0" fillId="0" borderId="6" xfId="0" applyFill="1" applyBorder="1"/>
    <xf numFmtId="164" fontId="2" fillId="0" borderId="6" xfId="0" applyNumberFormat="1" applyFont="1" applyBorder="1"/>
    <xf numFmtId="0" fontId="4" fillId="0" borderId="0" xfId="0" quotePrefix="1" applyFont="1" applyAlignment="1">
      <alignment horizontal="right"/>
    </xf>
    <xf numFmtId="164" fontId="3" fillId="0" borderId="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0" fillId="0" borderId="14" xfId="0" applyNumberFormat="1" applyBorder="1"/>
    <xf numFmtId="165" fontId="0" fillId="0" borderId="0" xfId="1" applyNumberFormat="1" applyFont="1"/>
    <xf numFmtId="165" fontId="2" fillId="0" borderId="4" xfId="1" applyNumberFormat="1" applyFont="1" applyBorder="1"/>
    <xf numFmtId="165" fontId="0" fillId="0" borderId="2" xfId="1" applyNumberFormat="1" applyFont="1" applyBorder="1"/>
    <xf numFmtId="165" fontId="2" fillId="0" borderId="0" xfId="1" applyNumberFormat="1" applyFont="1" applyBorder="1" applyAlignment="1">
      <alignment horizontal="centerContinuous"/>
    </xf>
    <xf numFmtId="165" fontId="0" fillId="0" borderId="5" xfId="1" applyNumberFormat="1" applyFont="1" applyBorder="1"/>
    <xf numFmtId="165" fontId="2" fillId="0" borderId="6" xfId="1" applyNumberFormat="1" applyFont="1" applyBorder="1"/>
    <xf numFmtId="165" fontId="0" fillId="0" borderId="0" xfId="1" applyNumberFormat="1" applyFont="1" applyBorder="1"/>
    <xf numFmtId="165" fontId="2" fillId="0" borderId="7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2" fillId="0" borderId="5" xfId="1" applyNumberFormat="1" applyFont="1" applyBorder="1"/>
    <xf numFmtId="165" fontId="0" fillId="0" borderId="14" xfId="1" applyNumberFormat="1" applyFont="1" applyBorder="1"/>
    <xf numFmtId="165" fontId="3" fillId="0" borderId="5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Border="1"/>
    <xf numFmtId="165" fontId="3" fillId="0" borderId="0" xfId="1" applyNumberFormat="1" applyFont="1" applyBorder="1"/>
    <xf numFmtId="1" fontId="2" fillId="0" borderId="4" xfId="1" applyNumberFormat="1" applyFont="1" applyBorder="1"/>
    <xf numFmtId="1" fontId="2" fillId="0" borderId="4" xfId="1" applyNumberFormat="1" applyFont="1" applyBorder="1" applyAlignment="1">
      <alignment horizontal="right"/>
    </xf>
    <xf numFmtId="1" fontId="2" fillId="0" borderId="2" xfId="1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showZeros="0" topLeftCell="A53" zoomScaleNormal="100" workbookViewId="0">
      <selection activeCell="F71" sqref="F71"/>
    </sheetView>
  </sheetViews>
  <sheetFormatPr defaultRowHeight="12.75" x14ac:dyDescent="0.2"/>
  <cols>
    <col min="1" max="1" width="12.42578125" customWidth="1"/>
    <col min="2" max="2" width="10.28515625" customWidth="1"/>
    <col min="3" max="3" width="8.7109375" style="40" customWidth="1"/>
    <col min="4" max="4" width="10.42578125" style="40" customWidth="1"/>
    <col min="5" max="5" width="8.7109375" style="40" customWidth="1"/>
    <col min="6" max="6" width="12.28515625" style="40" bestFit="1" customWidth="1"/>
  </cols>
  <sheetData>
    <row r="1" spans="1:12" x14ac:dyDescent="0.2">
      <c r="A1" s="20" t="s">
        <v>96</v>
      </c>
    </row>
    <row r="3" spans="1:12" x14ac:dyDescent="0.2">
      <c r="A3" s="7"/>
      <c r="B3" s="8"/>
      <c r="C3" s="41" t="s">
        <v>2</v>
      </c>
      <c r="D3" s="41"/>
      <c r="E3" s="41"/>
      <c r="F3" s="42"/>
      <c r="G3" s="14" t="s">
        <v>39</v>
      </c>
      <c r="H3" s="16" t="s">
        <v>40</v>
      </c>
      <c r="I3" s="14" t="s">
        <v>43</v>
      </c>
      <c r="J3" s="14" t="s">
        <v>44</v>
      </c>
      <c r="K3" s="14" t="s">
        <v>39</v>
      </c>
      <c r="L3" s="16" t="s">
        <v>40</v>
      </c>
    </row>
    <row r="4" spans="1:12" x14ac:dyDescent="0.2">
      <c r="A4" s="9"/>
      <c r="B4" s="9"/>
      <c r="C4" s="43" t="s">
        <v>53</v>
      </c>
      <c r="D4" s="43"/>
      <c r="E4" s="43" t="s">
        <v>97</v>
      </c>
      <c r="F4" s="43"/>
    </row>
    <row r="5" spans="1:12" x14ac:dyDescent="0.2">
      <c r="A5" s="4" t="s">
        <v>3</v>
      </c>
      <c r="C5" s="40" t="s">
        <v>4</v>
      </c>
      <c r="D5" s="44"/>
      <c r="F5" s="44"/>
    </row>
    <row r="6" spans="1:12" x14ac:dyDescent="0.2">
      <c r="A6" t="s">
        <v>5</v>
      </c>
      <c r="D6" s="44">
        <v>9700</v>
      </c>
      <c r="F6" s="44">
        <v>14100</v>
      </c>
    </row>
    <row r="7" spans="1:12" x14ac:dyDescent="0.2">
      <c r="A7" t="s">
        <v>6</v>
      </c>
      <c r="D7" s="44">
        <v>120700</v>
      </c>
      <c r="F7" s="44">
        <v>88000</v>
      </c>
    </row>
    <row r="8" spans="1:12" x14ac:dyDescent="0.2">
      <c r="A8" t="s">
        <v>7</v>
      </c>
      <c r="D8" s="44">
        <v>17900</v>
      </c>
      <c r="F8" s="44">
        <v>15800</v>
      </c>
    </row>
    <row r="9" spans="1:12" x14ac:dyDescent="0.2">
      <c r="A9" t="s">
        <v>45</v>
      </c>
      <c r="D9" s="44">
        <v>9000</v>
      </c>
      <c r="F9" s="44">
        <v>14000</v>
      </c>
    </row>
    <row r="10" spans="1:12" x14ac:dyDescent="0.2">
      <c r="D10" s="45">
        <f>SUM(D6:D9)</f>
        <v>157300</v>
      </c>
      <c r="F10" s="45">
        <f>SUM(F6:F9)</f>
        <v>131900</v>
      </c>
    </row>
    <row r="11" spans="1:12" x14ac:dyDescent="0.2">
      <c r="A11" s="4" t="s">
        <v>8</v>
      </c>
      <c r="D11" s="44"/>
      <c r="F11" s="44"/>
    </row>
    <row r="12" spans="1:12" x14ac:dyDescent="0.2">
      <c r="A12" s="21" t="s">
        <v>46</v>
      </c>
      <c r="D12" s="44">
        <v>44000</v>
      </c>
      <c r="F12" s="44">
        <v>44000</v>
      </c>
    </row>
    <row r="13" spans="1:12" x14ac:dyDescent="0.2">
      <c r="A13" s="21"/>
      <c r="D13" s="44"/>
      <c r="F13" s="44"/>
    </row>
    <row r="14" spans="1:12" x14ac:dyDescent="0.2">
      <c r="A14" s="21" t="s">
        <v>98</v>
      </c>
      <c r="D14" s="44">
        <v>80000</v>
      </c>
      <c r="F14" s="44">
        <v>80000</v>
      </c>
    </row>
    <row r="15" spans="1:12" x14ac:dyDescent="0.2">
      <c r="A15" s="21" t="s">
        <v>48</v>
      </c>
      <c r="D15" s="15">
        <v>-10000</v>
      </c>
      <c r="F15" s="15">
        <v>-12000</v>
      </c>
      <c r="H15" s="13"/>
    </row>
    <row r="16" spans="1:12" x14ac:dyDescent="0.2">
      <c r="A16" s="21"/>
      <c r="D16" s="44"/>
      <c r="F16" s="44"/>
    </row>
    <row r="17" spans="1:12" x14ac:dyDescent="0.2">
      <c r="A17" s="21" t="s">
        <v>49</v>
      </c>
      <c r="D17" s="44">
        <v>88000</v>
      </c>
      <c r="F17" s="44">
        <v>99000</v>
      </c>
      <c r="G17" s="13"/>
      <c r="K17" s="13"/>
    </row>
    <row r="18" spans="1:12" x14ac:dyDescent="0.2">
      <c r="A18" t="s">
        <v>54</v>
      </c>
      <c r="D18" s="15">
        <v>-27000</v>
      </c>
      <c r="E18" s="46"/>
      <c r="F18" s="15">
        <v>-28000</v>
      </c>
      <c r="H18" s="13"/>
      <c r="J18" s="13"/>
    </row>
    <row r="19" spans="1:12" x14ac:dyDescent="0.2">
      <c r="D19" s="44"/>
      <c r="F19" s="44"/>
    </row>
    <row r="20" spans="1:12" x14ac:dyDescent="0.2">
      <c r="A20" t="s">
        <v>0</v>
      </c>
      <c r="C20" s="40">
        <v>43000</v>
      </c>
      <c r="D20" s="44"/>
      <c r="E20" s="40">
        <v>50000</v>
      </c>
      <c r="F20" s="44"/>
      <c r="J20" s="13"/>
      <c r="L20" s="13"/>
    </row>
    <row r="21" spans="1:12" x14ac:dyDescent="0.2">
      <c r="A21" s="1" t="s">
        <v>9</v>
      </c>
      <c r="C21" s="11">
        <v>-38000</v>
      </c>
      <c r="D21" s="44"/>
      <c r="E21" s="11">
        <v>-10500</v>
      </c>
      <c r="F21" s="44"/>
      <c r="G21" s="13"/>
      <c r="J21" s="13"/>
    </row>
    <row r="22" spans="1:12" x14ac:dyDescent="0.2">
      <c r="A22" t="s">
        <v>10</v>
      </c>
      <c r="D22" s="44">
        <f>SUM(C20:C21)</f>
        <v>5000</v>
      </c>
      <c r="F22" s="44">
        <f>SUM(E20:E21)</f>
        <v>39500</v>
      </c>
    </row>
    <row r="23" spans="1:12" x14ac:dyDescent="0.2">
      <c r="D23" s="44"/>
      <c r="F23" s="44"/>
    </row>
    <row r="24" spans="1:12" x14ac:dyDescent="0.2">
      <c r="A24" t="s">
        <v>11</v>
      </c>
      <c r="D24" s="44">
        <v>10700</v>
      </c>
      <c r="F24" s="44">
        <v>10200</v>
      </c>
    </row>
    <row r="25" spans="1:12" x14ac:dyDescent="0.2">
      <c r="D25" s="45">
        <f>SUM(D12:D24)</f>
        <v>190700</v>
      </c>
      <c r="F25" s="45">
        <f>SUM(F12:F24)</f>
        <v>232700</v>
      </c>
    </row>
    <row r="26" spans="1:12" ht="13.5" thickBot="1" x14ac:dyDescent="0.25">
      <c r="A26" s="4" t="s">
        <v>12</v>
      </c>
      <c r="D26" s="47">
        <f>+D10+D25</f>
        <v>348000</v>
      </c>
      <c r="F26" s="47">
        <f>+F10+F25</f>
        <v>364600</v>
      </c>
    </row>
    <row r="27" spans="1:12" x14ac:dyDescent="0.2">
      <c r="D27" s="44"/>
      <c r="F27" s="44"/>
    </row>
    <row r="28" spans="1:12" x14ac:dyDescent="0.2">
      <c r="A28" s="4" t="s">
        <v>13</v>
      </c>
      <c r="D28" s="44"/>
      <c r="F28" s="44"/>
    </row>
    <row r="29" spans="1:12" x14ac:dyDescent="0.2">
      <c r="A29" s="21" t="s">
        <v>99</v>
      </c>
      <c r="D29" s="44">
        <v>16000</v>
      </c>
      <c r="F29" s="44">
        <v>53000</v>
      </c>
    </row>
    <row r="30" spans="1:12" x14ac:dyDescent="0.2">
      <c r="A30" t="s">
        <v>14</v>
      </c>
      <c r="D30" s="44">
        <v>54000</v>
      </c>
      <c r="F30" s="44">
        <v>38000</v>
      </c>
    </row>
    <row r="31" spans="1:12" x14ac:dyDescent="0.2">
      <c r="A31" t="s">
        <v>15</v>
      </c>
      <c r="D31" s="44">
        <v>18000</v>
      </c>
      <c r="F31" s="44">
        <v>13000</v>
      </c>
    </row>
    <row r="32" spans="1:12" x14ac:dyDescent="0.2">
      <c r="A32" t="s">
        <v>55</v>
      </c>
      <c r="D32" s="44">
        <v>1500</v>
      </c>
      <c r="F32" s="44">
        <v>1200</v>
      </c>
    </row>
    <row r="33" spans="1:6" x14ac:dyDescent="0.2">
      <c r="A33" t="s">
        <v>16</v>
      </c>
      <c r="D33" s="44">
        <v>1800</v>
      </c>
      <c r="F33" s="44">
        <v>3200</v>
      </c>
    </row>
    <row r="34" spans="1:6" x14ac:dyDescent="0.2">
      <c r="D34" s="45">
        <f>SUM(D29:D33)</f>
        <v>91300</v>
      </c>
      <c r="F34" s="45">
        <f>SUM(F29:F33)</f>
        <v>108400</v>
      </c>
    </row>
    <row r="35" spans="1:6" x14ac:dyDescent="0.2">
      <c r="A35" s="4" t="s">
        <v>17</v>
      </c>
      <c r="D35" s="44"/>
      <c r="F35" s="44"/>
    </row>
    <row r="36" spans="1:6" x14ac:dyDescent="0.2">
      <c r="A36" t="s">
        <v>18</v>
      </c>
      <c r="D36" s="44">
        <v>30000</v>
      </c>
      <c r="F36" s="44">
        <v>35000</v>
      </c>
    </row>
    <row r="37" spans="1:6" x14ac:dyDescent="0.2">
      <c r="A37" s="21" t="s">
        <v>100</v>
      </c>
      <c r="D37" s="44">
        <v>56000</v>
      </c>
      <c r="F37" s="44">
        <v>47000</v>
      </c>
    </row>
    <row r="38" spans="1:6" x14ac:dyDescent="0.2">
      <c r="D38" s="45">
        <f>SUM(D36:D37)</f>
        <v>86000</v>
      </c>
      <c r="F38" s="45">
        <f>SUM(F36:F37)</f>
        <v>82000</v>
      </c>
    </row>
    <row r="39" spans="1:6" x14ac:dyDescent="0.2">
      <c r="A39" s="4" t="s">
        <v>1</v>
      </c>
      <c r="D39" s="44"/>
      <c r="F39" s="44"/>
    </row>
    <row r="40" spans="1:6" x14ac:dyDescent="0.2">
      <c r="A40" t="s">
        <v>19</v>
      </c>
      <c r="D40" s="44">
        <v>78000</v>
      </c>
      <c r="F40" s="44">
        <v>78000</v>
      </c>
    </row>
    <row r="41" spans="1:6" x14ac:dyDescent="0.2">
      <c r="A41" t="s">
        <v>50</v>
      </c>
      <c r="D41" s="44">
        <v>20000</v>
      </c>
      <c r="F41" s="44">
        <v>20000</v>
      </c>
    </row>
    <row r="42" spans="1:6" x14ac:dyDescent="0.2">
      <c r="A42" t="s">
        <v>20</v>
      </c>
      <c r="D42" s="44">
        <v>25000</v>
      </c>
      <c r="F42" s="44">
        <v>25000</v>
      </c>
    </row>
    <row r="43" spans="1:6" x14ac:dyDescent="0.2">
      <c r="A43" t="s">
        <v>51</v>
      </c>
      <c r="D43" s="44">
        <v>38000</v>
      </c>
      <c r="F43" s="44">
        <v>38700</v>
      </c>
    </row>
    <row r="44" spans="1:6" x14ac:dyDescent="0.2">
      <c r="A44" t="s">
        <v>21</v>
      </c>
      <c r="D44" s="44">
        <v>9700</v>
      </c>
      <c r="F44" s="44">
        <v>12500</v>
      </c>
    </row>
    <row r="45" spans="1:6" x14ac:dyDescent="0.2">
      <c r="D45" s="45">
        <f>SUM(D40:D44)</f>
        <v>170700</v>
      </c>
      <c r="F45" s="45">
        <f>SUM(F40:F44)</f>
        <v>174200</v>
      </c>
    </row>
    <row r="46" spans="1:6" x14ac:dyDescent="0.2">
      <c r="A46" s="4" t="s">
        <v>22</v>
      </c>
      <c r="D46" s="45">
        <f>+D34+D38+D45</f>
        <v>348000</v>
      </c>
      <c r="F46" s="45">
        <f>+F34+F38+F45</f>
        <v>364600</v>
      </c>
    </row>
    <row r="47" spans="1:6" x14ac:dyDescent="0.2">
      <c r="D47" s="40">
        <f>+D46-D26</f>
        <v>0</v>
      </c>
      <c r="F47" s="40">
        <f>+F46-F26</f>
        <v>0</v>
      </c>
    </row>
    <row r="48" spans="1:6" x14ac:dyDescent="0.2">
      <c r="A48" s="7" t="s">
        <v>101</v>
      </c>
      <c r="B48" s="3"/>
      <c r="C48" s="41"/>
      <c r="D48" s="57">
        <v>2012</v>
      </c>
      <c r="E48" s="58"/>
      <c r="F48" s="59">
        <v>2013</v>
      </c>
    </row>
    <row r="49" spans="1:6" x14ac:dyDescent="0.2">
      <c r="C49" s="48"/>
      <c r="D49" s="49"/>
      <c r="E49" s="48"/>
      <c r="F49" s="49"/>
    </row>
    <row r="50" spans="1:6" x14ac:dyDescent="0.2">
      <c r="A50" s="4" t="s">
        <v>23</v>
      </c>
      <c r="C50" s="50"/>
      <c r="D50" s="51">
        <v>221200</v>
      </c>
      <c r="E50" s="50"/>
      <c r="F50" s="51">
        <v>215400</v>
      </c>
    </row>
    <row r="51" spans="1:6" x14ac:dyDescent="0.2">
      <c r="A51" t="s">
        <v>24</v>
      </c>
      <c r="C51" s="50">
        <v>14000</v>
      </c>
      <c r="D51" s="44"/>
      <c r="E51" s="50">
        <f>+D8</f>
        <v>17900</v>
      </c>
      <c r="F51" s="44"/>
    </row>
    <row r="52" spans="1:6" x14ac:dyDescent="0.2">
      <c r="A52" t="s">
        <v>25</v>
      </c>
      <c r="C52" s="50">
        <v>109000</v>
      </c>
      <c r="D52" s="44"/>
      <c r="E52" s="50">
        <v>95000</v>
      </c>
      <c r="F52" s="44"/>
    </row>
    <row r="53" spans="1:6" x14ac:dyDescent="0.2">
      <c r="A53" t="s">
        <v>26</v>
      </c>
      <c r="C53" s="39">
        <f>-D8</f>
        <v>-17900</v>
      </c>
      <c r="D53" s="44"/>
      <c r="E53" s="11">
        <f>-F8</f>
        <v>-15800</v>
      </c>
      <c r="F53" s="44"/>
    </row>
    <row r="54" spans="1:6" x14ac:dyDescent="0.2">
      <c r="A54" s="4" t="s">
        <v>27</v>
      </c>
      <c r="C54" s="50"/>
      <c r="D54" s="53">
        <f>SUM(C51:C53)</f>
        <v>105100</v>
      </c>
      <c r="E54" s="50"/>
      <c r="F54" s="53">
        <f>SUM(E51:E53)</f>
        <v>97100</v>
      </c>
    </row>
    <row r="55" spans="1:6" x14ac:dyDescent="0.2">
      <c r="A55" t="s">
        <v>28</v>
      </c>
      <c r="C55" s="50"/>
      <c r="D55" s="53">
        <v>45000</v>
      </c>
      <c r="E55" s="50"/>
      <c r="F55" s="53">
        <v>44000</v>
      </c>
    </row>
    <row r="56" spans="1:6" x14ac:dyDescent="0.2">
      <c r="A56" s="4" t="s">
        <v>29</v>
      </c>
      <c r="C56" s="50"/>
      <c r="D56" s="54">
        <f>+D50-D54-D55</f>
        <v>71100</v>
      </c>
      <c r="E56" s="50"/>
      <c r="F56" s="54">
        <f>+F50-F54-F55</f>
        <v>74300</v>
      </c>
    </row>
    <row r="57" spans="1:6" x14ac:dyDescent="0.2">
      <c r="A57" t="s">
        <v>30</v>
      </c>
      <c r="C57" s="50">
        <v>22300</v>
      </c>
      <c r="D57" s="44"/>
      <c r="E57" s="50">
        <v>22600</v>
      </c>
      <c r="F57" s="44"/>
    </row>
    <row r="58" spans="1:6" x14ac:dyDescent="0.2">
      <c r="C58" s="52"/>
      <c r="D58" s="44"/>
      <c r="E58" s="52"/>
      <c r="F58" s="44"/>
    </row>
    <row r="59" spans="1:6" x14ac:dyDescent="0.2">
      <c r="A59" t="s">
        <v>31</v>
      </c>
      <c r="C59" s="50"/>
      <c r="D59" s="53">
        <f>SUM(C57:C58)</f>
        <v>22300</v>
      </c>
      <c r="E59" s="50"/>
      <c r="F59" s="53">
        <f>SUM(E57:E58)</f>
        <v>22600</v>
      </c>
    </row>
    <row r="60" spans="1:6" x14ac:dyDescent="0.2">
      <c r="A60" s="4" t="s">
        <v>32</v>
      </c>
      <c r="C60" s="50"/>
      <c r="D60" s="54">
        <f>+D56-D59</f>
        <v>48800</v>
      </c>
      <c r="E60" s="50"/>
      <c r="F60" s="54">
        <f>+F56-F59</f>
        <v>51700</v>
      </c>
    </row>
    <row r="61" spans="1:6" x14ac:dyDescent="0.2">
      <c r="A61" t="s">
        <v>33</v>
      </c>
      <c r="C61" s="50"/>
      <c r="D61" s="44">
        <f>SUM(C62:C65)</f>
        <v>22000</v>
      </c>
      <c r="E61" s="50"/>
      <c r="F61" s="44">
        <f>SUM(E62:E65)</f>
        <v>24500</v>
      </c>
    </row>
    <row r="62" spans="1:6" x14ac:dyDescent="0.2">
      <c r="A62" t="s">
        <v>47</v>
      </c>
      <c r="C62" s="50">
        <v>2000</v>
      </c>
      <c r="D62" s="44"/>
      <c r="E62" s="50">
        <v>2000</v>
      </c>
      <c r="F62" s="44"/>
    </row>
    <row r="63" spans="1:6" x14ac:dyDescent="0.2">
      <c r="A63" t="s">
        <v>49</v>
      </c>
      <c r="C63" s="50">
        <v>8000</v>
      </c>
      <c r="D63" s="44"/>
      <c r="E63" s="50">
        <v>8000</v>
      </c>
      <c r="F63" s="44"/>
    </row>
    <row r="64" spans="1:6" x14ac:dyDescent="0.2">
      <c r="A64" t="s">
        <v>0</v>
      </c>
      <c r="C64" s="50">
        <v>8000</v>
      </c>
      <c r="D64" s="44"/>
      <c r="E64" s="50">
        <v>10500</v>
      </c>
      <c r="F64" s="44"/>
    </row>
    <row r="65" spans="1:12" x14ac:dyDescent="0.2">
      <c r="A65" t="s">
        <v>46</v>
      </c>
      <c r="C65" s="50">
        <v>4000</v>
      </c>
      <c r="D65" s="44"/>
      <c r="E65" s="50">
        <v>4000</v>
      </c>
      <c r="F65" s="44"/>
    </row>
    <row r="66" spans="1:12" x14ac:dyDescent="0.2">
      <c r="C66" s="50"/>
      <c r="D66" s="44"/>
      <c r="E66" s="50"/>
      <c r="F66" s="44"/>
    </row>
    <row r="67" spans="1:12" x14ac:dyDescent="0.2">
      <c r="A67" t="s">
        <v>52</v>
      </c>
      <c r="C67" s="50"/>
      <c r="D67" s="44">
        <v>4900</v>
      </c>
      <c r="E67" s="50"/>
      <c r="F67" s="44">
        <v>3900</v>
      </c>
    </row>
    <row r="68" spans="1:12" x14ac:dyDescent="0.2">
      <c r="A68" s="4" t="s">
        <v>34</v>
      </c>
      <c r="C68" s="50"/>
      <c r="D68" s="51">
        <f>+D60-D61-D67</f>
        <v>21900</v>
      </c>
      <c r="E68" s="50"/>
      <c r="F68" s="51">
        <f>+F60-F61-F67</f>
        <v>23300</v>
      </c>
    </row>
    <row r="69" spans="1:12" x14ac:dyDescent="0.2">
      <c r="A69" t="s">
        <v>35</v>
      </c>
      <c r="C69" s="50"/>
      <c r="D69" s="44">
        <v>2900</v>
      </c>
      <c r="E69" s="50"/>
      <c r="F69" s="44">
        <v>3000</v>
      </c>
    </row>
    <row r="70" spans="1:12" x14ac:dyDescent="0.2">
      <c r="A70" t="s">
        <v>42</v>
      </c>
      <c r="C70" s="50"/>
      <c r="D70" s="17"/>
      <c r="E70" s="50"/>
      <c r="F70" s="17">
        <v>-500</v>
      </c>
      <c r="J70" s="13"/>
      <c r="L70" s="13"/>
    </row>
    <row r="71" spans="1:12" x14ac:dyDescent="0.2">
      <c r="A71" s="21" t="s">
        <v>102</v>
      </c>
      <c r="C71" s="50"/>
      <c r="D71" s="17">
        <v>-2000</v>
      </c>
      <c r="E71" s="46"/>
      <c r="F71" s="44">
        <v>2000</v>
      </c>
    </row>
    <row r="72" spans="1:12" x14ac:dyDescent="0.2">
      <c r="A72" t="s">
        <v>37</v>
      </c>
      <c r="C72" s="50"/>
      <c r="D72" s="44">
        <v>7300</v>
      </c>
      <c r="E72" s="50"/>
      <c r="F72" s="44">
        <v>9300</v>
      </c>
    </row>
    <row r="73" spans="1:12" x14ac:dyDescent="0.2">
      <c r="A73" s="4" t="s">
        <v>38</v>
      </c>
      <c r="C73" s="52"/>
      <c r="D73" s="54">
        <f>+D68-D69+D71-D72+D70</f>
        <v>9700</v>
      </c>
      <c r="E73" s="52"/>
      <c r="F73" s="54">
        <f>+F68-F69+F71-F72+F70</f>
        <v>12500</v>
      </c>
    </row>
    <row r="74" spans="1:12" x14ac:dyDescent="0.2">
      <c r="A74" s="21" t="s">
        <v>103</v>
      </c>
    </row>
    <row r="75" spans="1:12" x14ac:dyDescent="0.2">
      <c r="A75" s="60" t="s">
        <v>107</v>
      </c>
      <c r="D75" s="46"/>
      <c r="E75" s="46"/>
      <c r="F75" s="46"/>
    </row>
    <row r="76" spans="1:12" x14ac:dyDescent="0.2">
      <c r="A76" s="1" t="s">
        <v>104</v>
      </c>
      <c r="D76" s="46"/>
      <c r="E76" s="55"/>
      <c r="F76" s="46"/>
    </row>
    <row r="77" spans="1:12" x14ac:dyDescent="0.2">
      <c r="A77" s="1" t="s">
        <v>105</v>
      </c>
      <c r="D77" s="46"/>
      <c r="E77" s="46"/>
      <c r="F77" s="46"/>
    </row>
    <row r="78" spans="1:12" x14ac:dyDescent="0.2">
      <c r="A78" s="20" t="s">
        <v>106</v>
      </c>
      <c r="B78" s="2"/>
      <c r="C78" s="46"/>
      <c r="D78" s="46"/>
      <c r="E78" s="46"/>
      <c r="F78" s="46"/>
    </row>
    <row r="79" spans="1:12" x14ac:dyDescent="0.2">
      <c r="A79" s="20" t="s">
        <v>108</v>
      </c>
      <c r="B79" s="2"/>
      <c r="C79" s="46"/>
      <c r="D79" s="46"/>
      <c r="E79" s="46"/>
      <c r="F79" s="46"/>
    </row>
    <row r="80" spans="1:12" x14ac:dyDescent="0.2">
      <c r="A80" s="20"/>
      <c r="B80" s="2"/>
      <c r="C80" s="46"/>
      <c r="D80" s="46"/>
      <c r="E80" s="46"/>
      <c r="F80" s="46"/>
    </row>
    <row r="81" spans="1:8" x14ac:dyDescent="0.2">
      <c r="B81" s="2"/>
      <c r="C81" s="46"/>
      <c r="D81" s="46"/>
      <c r="E81" s="46"/>
      <c r="F81" s="46"/>
    </row>
    <row r="82" spans="1:8" x14ac:dyDescent="0.2">
      <c r="A82" s="2"/>
      <c r="B82" s="2"/>
      <c r="C82" s="46"/>
      <c r="D82" s="46"/>
      <c r="E82" s="46"/>
      <c r="F82" s="46"/>
    </row>
    <row r="83" spans="1:8" x14ac:dyDescent="0.2">
      <c r="A83" s="2"/>
      <c r="B83" s="2"/>
      <c r="C83" s="46"/>
      <c r="D83" s="46"/>
      <c r="E83" s="55"/>
      <c r="F83" s="46"/>
      <c r="G83" s="2"/>
      <c r="H83" s="2"/>
    </row>
    <row r="84" spans="1:8" x14ac:dyDescent="0.2">
      <c r="A84" s="2"/>
      <c r="B84" s="2"/>
      <c r="C84" s="46"/>
      <c r="D84" s="46"/>
      <c r="E84" s="46"/>
      <c r="F84" s="46"/>
      <c r="G84" s="2"/>
      <c r="H84" s="2"/>
    </row>
    <row r="85" spans="1:8" x14ac:dyDescent="0.2">
      <c r="A85" s="23"/>
      <c r="B85" s="2"/>
      <c r="C85" s="46"/>
      <c r="D85" s="46"/>
      <c r="E85" s="46"/>
      <c r="F85" s="46"/>
      <c r="G85" s="2"/>
      <c r="H85" s="2"/>
    </row>
    <row r="86" spans="1:8" x14ac:dyDescent="0.2">
      <c r="A86" s="23"/>
      <c r="B86" s="2"/>
      <c r="C86" s="46"/>
      <c r="D86" s="46"/>
      <c r="E86" s="46"/>
      <c r="F86" s="46"/>
      <c r="G86" s="2"/>
      <c r="H86" s="2"/>
    </row>
    <row r="87" spans="1:8" x14ac:dyDescent="0.2">
      <c r="A87" s="23"/>
      <c r="B87" s="2"/>
      <c r="C87" s="46"/>
      <c r="D87" s="46"/>
      <c r="E87" s="46"/>
      <c r="F87" s="46"/>
      <c r="G87" s="2"/>
      <c r="H87" s="2"/>
    </row>
    <row r="88" spans="1:8" x14ac:dyDescent="0.2">
      <c r="A88" s="2"/>
      <c r="B88" s="2"/>
      <c r="C88" s="46"/>
      <c r="D88" s="46"/>
      <c r="E88" s="46"/>
      <c r="F88" s="46"/>
      <c r="G88" s="2"/>
      <c r="H88" s="2"/>
    </row>
    <row r="89" spans="1:8" x14ac:dyDescent="0.2">
      <c r="A89" s="23"/>
      <c r="B89" s="2"/>
      <c r="C89" s="46"/>
      <c r="D89" s="46"/>
      <c r="E89" s="46"/>
      <c r="F89" s="46"/>
      <c r="G89" s="2"/>
      <c r="H89" s="2"/>
    </row>
    <row r="90" spans="1:8" x14ac:dyDescent="0.2">
      <c r="A90" s="23"/>
      <c r="B90" s="2"/>
      <c r="C90" s="46"/>
      <c r="D90" s="46"/>
      <c r="E90" s="46"/>
      <c r="F90" s="46"/>
      <c r="G90" s="2"/>
      <c r="H90" s="2"/>
    </row>
    <row r="91" spans="1:8" x14ac:dyDescent="0.2">
      <c r="A91" s="23"/>
      <c r="B91" s="2"/>
      <c r="C91" s="46"/>
      <c r="D91" s="46"/>
      <c r="E91" s="46"/>
      <c r="F91" s="46"/>
      <c r="G91" s="2"/>
      <c r="H91" s="2"/>
    </row>
    <row r="92" spans="1:8" x14ac:dyDescent="0.2">
      <c r="A92" s="23"/>
      <c r="B92" s="2"/>
      <c r="C92" s="46"/>
      <c r="D92" s="46"/>
      <c r="E92" s="46"/>
      <c r="F92" s="46"/>
      <c r="G92" s="2"/>
      <c r="H92" s="2"/>
    </row>
    <row r="93" spans="1:8" x14ac:dyDescent="0.2">
      <c r="A93" s="2"/>
      <c r="B93" s="22"/>
      <c r="C93" s="46"/>
      <c r="D93" s="46"/>
      <c r="E93" s="46"/>
      <c r="F93" s="46"/>
      <c r="G93" s="2"/>
      <c r="H93" s="2"/>
    </row>
    <row r="94" spans="1:8" x14ac:dyDescent="0.2">
      <c r="A94" s="2"/>
      <c r="B94" s="9"/>
      <c r="C94" s="46"/>
      <c r="D94" s="46"/>
      <c r="E94" s="55"/>
      <c r="F94" s="46"/>
      <c r="G94" s="2"/>
      <c r="H94" s="2"/>
    </row>
    <row r="95" spans="1:8" x14ac:dyDescent="0.2">
      <c r="A95" s="2"/>
      <c r="B95" s="2"/>
      <c r="C95" s="46"/>
      <c r="D95" s="46"/>
      <c r="E95" s="55"/>
      <c r="F95" s="46"/>
      <c r="G95" s="2"/>
      <c r="H95" s="2"/>
    </row>
    <row r="96" spans="1:8" x14ac:dyDescent="0.2">
      <c r="A96" s="2"/>
      <c r="B96" s="2"/>
      <c r="C96" s="46"/>
      <c r="D96" s="46"/>
      <c r="E96" s="55"/>
      <c r="F96" s="46"/>
      <c r="G96" s="2"/>
      <c r="H96" s="2"/>
    </row>
    <row r="97" spans="1:8" x14ac:dyDescent="0.2">
      <c r="A97" s="2"/>
      <c r="B97" s="2"/>
      <c r="C97" s="46"/>
      <c r="D97" s="56"/>
      <c r="E97" s="55"/>
      <c r="F97" s="46"/>
      <c r="G97" s="2"/>
      <c r="H97" s="2"/>
    </row>
    <row r="98" spans="1:8" x14ac:dyDescent="0.2">
      <c r="A98" s="23"/>
      <c r="B98" s="2"/>
      <c r="C98" s="46"/>
      <c r="D98" s="46"/>
      <c r="E98" s="56"/>
      <c r="F98" s="46"/>
      <c r="G98" s="2"/>
      <c r="H98" s="2"/>
    </row>
    <row r="99" spans="1:8" x14ac:dyDescent="0.2">
      <c r="A99" s="2"/>
      <c r="B99" s="2"/>
      <c r="C99" s="46"/>
      <c r="D99" s="46"/>
      <c r="E99" s="55"/>
      <c r="F99" s="46"/>
      <c r="G99" s="2"/>
      <c r="H99" s="2"/>
    </row>
    <row r="100" spans="1:8" x14ac:dyDescent="0.2">
      <c r="A100" s="2"/>
      <c r="B100" s="2"/>
      <c r="C100" s="46"/>
      <c r="D100" s="56"/>
      <c r="E100" s="55"/>
      <c r="F100" s="46"/>
      <c r="G100" s="2"/>
      <c r="H100" s="2"/>
    </row>
    <row r="101" spans="1:8" x14ac:dyDescent="0.2">
      <c r="A101" s="23"/>
      <c r="B101" s="2"/>
      <c r="C101" s="46"/>
      <c r="D101" s="56"/>
      <c r="E101" s="55"/>
      <c r="F101" s="46"/>
      <c r="G101" s="2"/>
      <c r="H101" s="2"/>
    </row>
    <row r="102" spans="1:8" x14ac:dyDescent="0.2">
      <c r="A102" s="2"/>
      <c r="B102" s="9"/>
      <c r="C102" s="46"/>
      <c r="D102" s="46"/>
      <c r="E102" s="55"/>
      <c r="F102" s="46"/>
      <c r="G102" s="2"/>
      <c r="H102" s="2"/>
    </row>
    <row r="103" spans="1:8" x14ac:dyDescent="0.2">
      <c r="A103" s="2"/>
      <c r="B103" s="2"/>
      <c r="C103" s="46"/>
      <c r="D103" s="46"/>
      <c r="E103" s="55"/>
      <c r="F103" s="46"/>
      <c r="G103" s="2"/>
      <c r="H103" s="2"/>
    </row>
    <row r="104" spans="1:8" x14ac:dyDescent="0.2">
      <c r="A104" s="2"/>
      <c r="B104" s="2"/>
      <c r="C104" s="46"/>
      <c r="D104" s="46"/>
      <c r="E104" s="46"/>
      <c r="F104" s="46"/>
      <c r="G104" s="2"/>
      <c r="H104" s="2"/>
    </row>
    <row r="105" spans="1:8" x14ac:dyDescent="0.2">
      <c r="A105" s="2"/>
      <c r="B105" s="2"/>
      <c r="C105" s="46"/>
      <c r="D105" s="46"/>
      <c r="E105" s="56"/>
      <c r="F105" s="46"/>
      <c r="G105" s="2"/>
      <c r="H105" s="2"/>
    </row>
    <row r="106" spans="1:8" x14ac:dyDescent="0.2">
      <c r="A106" s="2"/>
      <c r="B106" s="2"/>
      <c r="C106" s="46"/>
      <c r="D106" s="46"/>
      <c r="E106" s="56"/>
      <c r="F106" s="46"/>
      <c r="G106" s="2"/>
      <c r="H106" s="2"/>
    </row>
    <row r="107" spans="1:8" x14ac:dyDescent="0.2">
      <c r="A107" s="2"/>
      <c r="B107" s="2"/>
      <c r="C107" s="46"/>
      <c r="D107" s="46"/>
      <c r="E107" s="46"/>
      <c r="F107" s="46"/>
      <c r="G107" s="2"/>
      <c r="H107" s="2"/>
    </row>
    <row r="108" spans="1:8" x14ac:dyDescent="0.2">
      <c r="A108" s="2"/>
      <c r="B108" s="2"/>
      <c r="C108" s="46"/>
      <c r="D108" s="46"/>
      <c r="E108" s="46"/>
      <c r="F108" s="46"/>
      <c r="G108" s="2"/>
      <c r="H108" s="2"/>
    </row>
    <row r="109" spans="1:8" x14ac:dyDescent="0.2">
      <c r="A109" s="2"/>
      <c r="B109" s="2"/>
      <c r="C109" s="46"/>
      <c r="D109" s="46"/>
      <c r="E109" s="46"/>
      <c r="F109" s="46"/>
      <c r="G109" s="2"/>
      <c r="H109" s="2"/>
    </row>
    <row r="110" spans="1:8" x14ac:dyDescent="0.2">
      <c r="A110" s="2"/>
      <c r="B110" s="9"/>
      <c r="C110" s="46"/>
      <c r="D110" s="46"/>
      <c r="E110" s="55"/>
      <c r="F110" s="46"/>
      <c r="G110" s="2"/>
      <c r="H110" s="2"/>
    </row>
    <row r="111" spans="1:8" x14ac:dyDescent="0.2">
      <c r="A111" s="2"/>
      <c r="B111" s="9"/>
      <c r="C111" s="46"/>
      <c r="D111" s="46"/>
      <c r="E111" s="55"/>
      <c r="F111" s="46"/>
      <c r="G111" s="2"/>
      <c r="H111" s="2"/>
    </row>
    <row r="112" spans="1:8" x14ac:dyDescent="0.2">
      <c r="A112" s="2"/>
      <c r="B112" s="9"/>
      <c r="C112" s="46"/>
      <c r="D112" s="46"/>
      <c r="E112" s="55"/>
      <c r="F112" s="55"/>
      <c r="G112" s="2"/>
      <c r="H112" s="2"/>
    </row>
    <row r="113" spans="1:8" x14ac:dyDescent="0.2">
      <c r="A113" s="2"/>
      <c r="B113" s="2"/>
      <c r="C113" s="46"/>
      <c r="D113" s="46"/>
      <c r="E113" s="46"/>
      <c r="F113" s="46"/>
      <c r="G113" s="2"/>
      <c r="H113" s="2"/>
    </row>
    <row r="114" spans="1:8" x14ac:dyDescent="0.2">
      <c r="A114" s="2"/>
      <c r="B114" s="2"/>
      <c r="C114" s="46"/>
      <c r="D114" s="46"/>
      <c r="E114" s="46"/>
      <c r="F114" s="46"/>
      <c r="G114" s="2"/>
      <c r="H114" s="2"/>
    </row>
    <row r="115" spans="1:8" x14ac:dyDescent="0.2">
      <c r="A115" s="2"/>
      <c r="B115" s="2"/>
      <c r="C115" s="46"/>
      <c r="D115" s="46"/>
      <c r="E115" s="46"/>
      <c r="F115" s="46"/>
      <c r="G115" s="2"/>
      <c r="H115" s="2"/>
    </row>
    <row r="116" spans="1:8" x14ac:dyDescent="0.2">
      <c r="A116" s="2"/>
      <c r="B116" s="2"/>
      <c r="C116" s="46"/>
      <c r="D116" s="46"/>
      <c r="E116" s="46"/>
      <c r="F116" s="46"/>
      <c r="G116" s="2"/>
      <c r="H116" s="2"/>
    </row>
    <row r="117" spans="1:8" x14ac:dyDescent="0.2">
      <c r="A117" s="2"/>
      <c r="B117" s="2"/>
      <c r="C117" s="46"/>
      <c r="D117" s="46"/>
      <c r="E117" s="46"/>
      <c r="F117" s="46"/>
      <c r="G117" s="2"/>
      <c r="H117" s="2"/>
    </row>
    <row r="118" spans="1:8" x14ac:dyDescent="0.2">
      <c r="A118" s="2"/>
      <c r="B118" s="9"/>
      <c r="C118" s="46"/>
      <c r="D118" s="46"/>
      <c r="E118" s="55"/>
      <c r="F118" s="46"/>
      <c r="G118" s="2"/>
      <c r="H118" s="2"/>
    </row>
    <row r="119" spans="1:8" x14ac:dyDescent="0.2">
      <c r="A119" s="2"/>
      <c r="B119" s="9"/>
      <c r="C119" s="46"/>
      <c r="D119" s="46"/>
      <c r="E119" s="55"/>
      <c r="F119" s="46"/>
      <c r="G119" s="2"/>
      <c r="H119" s="2"/>
    </row>
    <row r="120" spans="1:8" x14ac:dyDescent="0.2">
      <c r="A120" s="2"/>
      <c r="B120" s="2"/>
      <c r="C120" s="46"/>
      <c r="D120" s="46"/>
      <c r="E120" s="46"/>
      <c r="F120" s="46"/>
      <c r="G120" s="2"/>
      <c r="H120" s="2"/>
    </row>
    <row r="121" spans="1:8" x14ac:dyDescent="0.2">
      <c r="A121" s="2"/>
      <c r="B121" s="2"/>
      <c r="C121" s="46"/>
      <c r="D121" s="46"/>
      <c r="E121" s="46"/>
      <c r="F121" s="46"/>
      <c r="G121" s="2"/>
      <c r="H121" s="2"/>
    </row>
    <row r="122" spans="1:8" x14ac:dyDescent="0.2">
      <c r="A122" s="2"/>
      <c r="B122" s="18"/>
      <c r="C122" s="46"/>
      <c r="D122" s="46"/>
      <c r="E122" s="46"/>
      <c r="F122" s="46"/>
      <c r="G122" s="2"/>
      <c r="H122" s="2"/>
    </row>
    <row r="123" spans="1:8" x14ac:dyDescent="0.2">
      <c r="A123" s="2"/>
      <c r="B123" s="2"/>
      <c r="C123" s="46"/>
      <c r="D123" s="46"/>
      <c r="E123" s="46"/>
      <c r="F123" s="46"/>
      <c r="G123" s="2"/>
      <c r="H123" s="2"/>
    </row>
    <row r="124" spans="1:8" x14ac:dyDescent="0.2">
      <c r="A124" s="2"/>
      <c r="B124" s="2"/>
      <c r="C124" s="46"/>
      <c r="D124" s="46"/>
      <c r="E124" s="46"/>
      <c r="F124" s="46"/>
      <c r="G124" s="2"/>
      <c r="H124" s="2"/>
    </row>
    <row r="125" spans="1:8" x14ac:dyDescent="0.2">
      <c r="A125" s="2"/>
      <c r="B125" s="2"/>
      <c r="C125" s="46"/>
      <c r="D125" s="46"/>
      <c r="E125" s="46"/>
      <c r="F125" s="46"/>
      <c r="G125" s="2"/>
      <c r="H125" s="2"/>
    </row>
    <row r="126" spans="1:8" x14ac:dyDescent="0.2">
      <c r="A126" s="2"/>
      <c r="B126" s="2"/>
      <c r="C126" s="46"/>
      <c r="D126" s="46"/>
      <c r="E126" s="46"/>
      <c r="F126" s="46"/>
      <c r="G126" s="2"/>
      <c r="H126" s="2"/>
    </row>
    <row r="127" spans="1:8" x14ac:dyDescent="0.2">
      <c r="A127" s="2"/>
      <c r="B127" s="2"/>
      <c r="C127" s="46"/>
      <c r="D127" s="46"/>
      <c r="E127" s="46"/>
      <c r="F127" s="46"/>
      <c r="G127" s="2"/>
      <c r="H127" s="2"/>
    </row>
    <row r="128" spans="1:8" x14ac:dyDescent="0.2">
      <c r="A128" s="2"/>
      <c r="B128" s="2"/>
      <c r="C128" s="46"/>
      <c r="D128" s="46"/>
      <c r="E128" s="46"/>
      <c r="F128" s="46"/>
      <c r="G128" s="2"/>
      <c r="H128" s="2"/>
    </row>
    <row r="129" spans="1:8" x14ac:dyDescent="0.2">
      <c r="A129" s="2"/>
      <c r="B129" s="2"/>
      <c r="C129" s="46"/>
      <c r="D129" s="46"/>
      <c r="E129" s="46"/>
      <c r="F129" s="46"/>
      <c r="G129" s="2"/>
      <c r="H129" s="2"/>
    </row>
    <row r="130" spans="1:8" x14ac:dyDescent="0.2">
      <c r="A130" s="2"/>
      <c r="B130" s="2"/>
      <c r="C130" s="46"/>
      <c r="D130" s="46"/>
      <c r="E130" s="46"/>
      <c r="F130" s="46"/>
      <c r="G130" s="2"/>
      <c r="H130" s="2"/>
    </row>
    <row r="131" spans="1:8" x14ac:dyDescent="0.2">
      <c r="A131" s="2"/>
      <c r="B131" s="2"/>
      <c r="C131" s="46"/>
      <c r="D131" s="46"/>
      <c r="E131" s="46"/>
      <c r="F131" s="46"/>
      <c r="G131" s="2"/>
      <c r="H131" s="2"/>
    </row>
    <row r="132" spans="1:8" x14ac:dyDescent="0.2">
      <c r="A132" s="2"/>
      <c r="B132" s="2"/>
      <c r="C132" s="46"/>
      <c r="D132" s="46"/>
      <c r="E132" s="46"/>
      <c r="F132" s="46"/>
      <c r="G132" s="2"/>
      <c r="H132" s="2"/>
    </row>
    <row r="133" spans="1:8" x14ac:dyDescent="0.2">
      <c r="A133" s="2"/>
      <c r="B133" s="2"/>
      <c r="C133" s="46"/>
      <c r="D133" s="46"/>
      <c r="E133" s="46"/>
      <c r="F133" s="46"/>
      <c r="G133" s="2"/>
      <c r="H133" s="2"/>
    </row>
    <row r="134" spans="1:8" x14ac:dyDescent="0.2">
      <c r="A134" s="2"/>
      <c r="B134" s="2"/>
      <c r="C134" s="46"/>
      <c r="D134" s="46"/>
      <c r="E134" s="46"/>
      <c r="F134" s="46"/>
      <c r="G134" s="2"/>
      <c r="H134" s="2"/>
    </row>
    <row r="135" spans="1:8" x14ac:dyDescent="0.2">
      <c r="A135" s="2"/>
      <c r="B135" s="2"/>
      <c r="C135" s="46"/>
      <c r="D135" s="46"/>
      <c r="E135" s="46"/>
      <c r="F135" s="46"/>
      <c r="G135" s="2"/>
      <c r="H135" s="2"/>
    </row>
    <row r="136" spans="1:8" x14ac:dyDescent="0.2">
      <c r="A136" s="2"/>
      <c r="B136" s="2"/>
      <c r="C136" s="46"/>
      <c r="D136" s="46"/>
      <c r="E136" s="46"/>
      <c r="F136" s="46"/>
      <c r="G136" s="2"/>
      <c r="H136" s="2"/>
    </row>
    <row r="137" spans="1:8" x14ac:dyDescent="0.2">
      <c r="A137" s="2"/>
      <c r="B137" s="2"/>
      <c r="C137" s="46"/>
      <c r="D137" s="46"/>
      <c r="E137" s="46"/>
      <c r="F137" s="46"/>
      <c r="G137" s="2"/>
      <c r="H137" s="2"/>
    </row>
    <row r="138" spans="1:8" x14ac:dyDescent="0.2">
      <c r="A138" s="2"/>
      <c r="B138" s="2"/>
      <c r="C138" s="46"/>
      <c r="D138" s="46"/>
      <c r="E138" s="46"/>
      <c r="F138" s="46"/>
      <c r="G138" s="2"/>
      <c r="H138" s="2"/>
    </row>
    <row r="139" spans="1:8" x14ac:dyDescent="0.2">
      <c r="A139" s="2"/>
      <c r="B139" s="2"/>
      <c r="C139" s="46"/>
      <c r="D139" s="46"/>
      <c r="E139" s="46"/>
      <c r="F139" s="46"/>
      <c r="G139" s="2"/>
      <c r="H139" s="2"/>
    </row>
    <row r="140" spans="1:8" x14ac:dyDescent="0.2">
      <c r="A140" s="2"/>
      <c r="B140" s="2"/>
      <c r="C140" s="46"/>
      <c r="D140" s="46"/>
      <c r="E140" s="46"/>
      <c r="F140" s="46"/>
      <c r="G140" s="2"/>
      <c r="H140" s="2"/>
    </row>
    <row r="141" spans="1:8" x14ac:dyDescent="0.2">
      <c r="A141" s="2"/>
      <c r="B141" s="2"/>
      <c r="C141" s="46"/>
      <c r="D141" s="46"/>
      <c r="E141" s="46"/>
      <c r="F141" s="46"/>
      <c r="G141" s="2"/>
      <c r="H141" s="2"/>
    </row>
  </sheetData>
  <printOptions gridLines="1"/>
  <pageMargins left="0.15748031496062992" right="0.15748031496062992" top="0" bottom="0" header="0.11811023622047245" footer="0.11811023622047245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topLeftCell="A104" workbookViewId="0">
      <selection activeCell="L73" sqref="L73"/>
    </sheetView>
  </sheetViews>
  <sheetFormatPr defaultRowHeight="12.75" x14ac:dyDescent="0.2"/>
  <sheetData>
    <row r="1" spans="1:12" x14ac:dyDescent="0.2">
      <c r="A1" s="20" t="s">
        <v>96</v>
      </c>
    </row>
    <row r="3" spans="1:12" x14ac:dyDescent="0.2">
      <c r="A3" s="7"/>
      <c r="B3" s="8"/>
      <c r="C3" s="8" t="s">
        <v>2</v>
      </c>
      <c r="D3" s="8"/>
      <c r="E3" s="8"/>
      <c r="F3" s="3"/>
      <c r="G3" s="14" t="s">
        <v>39</v>
      </c>
      <c r="H3" s="16" t="s">
        <v>40</v>
      </c>
      <c r="I3" s="14" t="s">
        <v>43</v>
      </c>
      <c r="J3" s="14" t="s">
        <v>44</v>
      </c>
      <c r="K3" s="14" t="s">
        <v>39</v>
      </c>
      <c r="L3" s="16" t="s">
        <v>40</v>
      </c>
    </row>
    <row r="4" spans="1:12" x14ac:dyDescent="0.2">
      <c r="A4" s="9"/>
      <c r="B4" s="9"/>
      <c r="C4" s="43" t="s">
        <v>53</v>
      </c>
      <c r="D4" s="43"/>
      <c r="E4" s="43" t="s">
        <v>97</v>
      </c>
      <c r="F4" s="43"/>
      <c r="I4" s="24"/>
      <c r="J4" s="25"/>
      <c r="L4" s="25"/>
    </row>
    <row r="5" spans="1:12" x14ac:dyDescent="0.2">
      <c r="A5" s="4" t="s">
        <v>3</v>
      </c>
      <c r="C5" s="40" t="s">
        <v>4</v>
      </c>
      <c r="D5" s="44"/>
      <c r="E5" s="40"/>
      <c r="F5" s="44"/>
      <c r="I5" s="26"/>
      <c r="J5" s="10"/>
      <c r="L5" s="10"/>
    </row>
    <row r="6" spans="1:12" x14ac:dyDescent="0.2">
      <c r="A6" t="s">
        <v>5</v>
      </c>
      <c r="C6" s="40"/>
      <c r="D6" s="44">
        <v>9700</v>
      </c>
      <c r="E6" s="40"/>
      <c r="F6" s="44">
        <v>14100</v>
      </c>
      <c r="G6">
        <f>IF(+F6-D6&gt;0,+F6-D6,0)</f>
        <v>4400</v>
      </c>
      <c r="H6">
        <f>IF(+F6-D6&lt;0,+D6-F6,0)</f>
        <v>0</v>
      </c>
      <c r="I6" s="26"/>
      <c r="J6" s="10"/>
      <c r="K6">
        <f t="shared" ref="K6:K14" si="0">+G6+I6</f>
        <v>4400</v>
      </c>
      <c r="L6" s="10"/>
    </row>
    <row r="7" spans="1:12" x14ac:dyDescent="0.2">
      <c r="A7" t="s">
        <v>6</v>
      </c>
      <c r="C7" s="40"/>
      <c r="D7" s="44">
        <v>120700</v>
      </c>
      <c r="E7" s="40"/>
      <c r="F7" s="44">
        <v>88000</v>
      </c>
      <c r="G7">
        <f>IF(+F7-D7&gt;0,+F7-D7,0)</f>
        <v>0</v>
      </c>
      <c r="H7">
        <f>IF(+F7-D7&lt;0,+D7-F7,0)</f>
        <v>32700</v>
      </c>
      <c r="I7" s="26"/>
      <c r="J7" s="10"/>
      <c r="K7">
        <f t="shared" si="0"/>
        <v>0</v>
      </c>
      <c r="L7" s="10">
        <f>+H7</f>
        <v>32700</v>
      </c>
    </row>
    <row r="8" spans="1:12" x14ac:dyDescent="0.2">
      <c r="A8" t="s">
        <v>7</v>
      </c>
      <c r="C8" s="40"/>
      <c r="D8" s="44">
        <v>17900</v>
      </c>
      <c r="E8" s="40"/>
      <c r="F8" s="44">
        <v>15800</v>
      </c>
      <c r="G8">
        <f>IF(+F8-D8&gt;0,+F8-D8,0)</f>
        <v>0</v>
      </c>
      <c r="H8">
        <f>IF(+F8-D8&lt;0,+D8-F8,0)</f>
        <v>2100</v>
      </c>
      <c r="I8" s="26"/>
      <c r="J8" s="10"/>
      <c r="K8">
        <f t="shared" si="0"/>
        <v>0</v>
      </c>
      <c r="L8" s="10">
        <f>+H8</f>
        <v>2100</v>
      </c>
    </row>
    <row r="9" spans="1:12" x14ac:dyDescent="0.2">
      <c r="A9" t="s">
        <v>45</v>
      </c>
      <c r="C9" s="40"/>
      <c r="D9" s="44">
        <v>9000</v>
      </c>
      <c r="E9" s="40"/>
      <c r="F9" s="44">
        <v>14000</v>
      </c>
      <c r="G9">
        <f>IF(+F9-D9&gt;0,+F9-D9,0)</f>
        <v>5000</v>
      </c>
      <c r="H9">
        <f>IF(+F9-D9&lt;0,+D9-F9,0)</f>
        <v>0</v>
      </c>
      <c r="I9" s="26"/>
      <c r="J9" s="10"/>
      <c r="K9">
        <f t="shared" si="0"/>
        <v>5000</v>
      </c>
      <c r="L9" s="10">
        <f>+H9</f>
        <v>0</v>
      </c>
    </row>
    <row r="10" spans="1:12" x14ac:dyDescent="0.2">
      <c r="C10" s="40"/>
      <c r="D10" s="45">
        <f>SUM(D6:D9)</f>
        <v>157300</v>
      </c>
      <c r="E10" s="40"/>
      <c r="F10" s="45">
        <f>SUM(F6:F9)</f>
        <v>131900</v>
      </c>
      <c r="I10" s="26"/>
      <c r="J10" s="10"/>
      <c r="K10">
        <f t="shared" si="0"/>
        <v>0</v>
      </c>
      <c r="L10" s="10"/>
    </row>
    <row r="11" spans="1:12" x14ac:dyDescent="0.2">
      <c r="A11" s="4" t="s">
        <v>8</v>
      </c>
      <c r="C11" s="40"/>
      <c r="D11" s="44"/>
      <c r="E11" s="40"/>
      <c r="F11" s="44"/>
      <c r="I11" s="26"/>
      <c r="J11" s="10"/>
      <c r="K11">
        <f t="shared" si="0"/>
        <v>0</v>
      </c>
      <c r="L11" s="10"/>
    </row>
    <row r="12" spans="1:12" x14ac:dyDescent="0.2">
      <c r="A12" s="21" t="s">
        <v>46</v>
      </c>
      <c r="C12" s="40"/>
      <c r="D12" s="44">
        <v>44000</v>
      </c>
      <c r="E12" s="40"/>
      <c r="F12" s="44">
        <v>44000</v>
      </c>
      <c r="G12">
        <f>IF(+F12-D12&gt;0,+F12-D12,0)</f>
        <v>0</v>
      </c>
      <c r="H12">
        <f>IF(+F12-D12&lt;0,+D12-F12,0)</f>
        <v>0</v>
      </c>
      <c r="I12" s="26">
        <f>+J65</f>
        <v>4000</v>
      </c>
      <c r="J12" s="10"/>
      <c r="K12">
        <f>+I12-H12</f>
        <v>4000</v>
      </c>
      <c r="L12" s="10"/>
    </row>
    <row r="13" spans="1:12" x14ac:dyDescent="0.2">
      <c r="A13" s="21"/>
      <c r="C13" s="40"/>
      <c r="D13" s="44"/>
      <c r="E13" s="40"/>
      <c r="F13" s="44"/>
      <c r="G13">
        <f>IF(+F13-D13&gt;0,+F13-D13,0)</f>
        <v>0</v>
      </c>
      <c r="H13">
        <f>IF(+F13-D13&lt;0,+D13-F13,0)</f>
        <v>0</v>
      </c>
      <c r="I13" s="26"/>
      <c r="J13" s="27"/>
      <c r="L13" s="10"/>
    </row>
    <row r="14" spans="1:12" x14ac:dyDescent="0.2">
      <c r="A14" s="21" t="s">
        <v>98</v>
      </c>
      <c r="C14" s="40"/>
      <c r="D14" s="44">
        <v>80000</v>
      </c>
      <c r="E14" s="40"/>
      <c r="F14" s="44">
        <v>80000</v>
      </c>
      <c r="G14">
        <f>IF(+F14-D14&gt;0,+F14-D14,0)</f>
        <v>0</v>
      </c>
      <c r="H14">
        <f>IF(+F14-D14&lt;0,+D14-F14,0)</f>
        <v>0</v>
      </c>
      <c r="I14" s="26"/>
      <c r="J14" s="10"/>
      <c r="K14">
        <f t="shared" si="0"/>
        <v>0</v>
      </c>
      <c r="L14" s="10">
        <f>+J14</f>
        <v>0</v>
      </c>
    </row>
    <row r="15" spans="1:12" x14ac:dyDescent="0.2">
      <c r="A15" s="21" t="s">
        <v>48</v>
      </c>
      <c r="C15" s="40"/>
      <c r="D15" s="15">
        <v>-10000</v>
      </c>
      <c r="E15" s="40"/>
      <c r="F15" s="15">
        <v>-12000</v>
      </c>
      <c r="G15">
        <f>IF(+F15-D15&gt;0,+F15-D15,0)</f>
        <v>0</v>
      </c>
      <c r="H15">
        <f>IF(+F15-D15&lt;0,+D15-F15,0)</f>
        <v>2000</v>
      </c>
      <c r="I15" s="26">
        <f>+J62</f>
        <v>2000</v>
      </c>
      <c r="J15" s="10"/>
      <c r="L15" s="17">
        <f>+H15-I15+J15</f>
        <v>0</v>
      </c>
    </row>
    <row r="16" spans="1:12" x14ac:dyDescent="0.2">
      <c r="A16" s="21"/>
      <c r="C16" s="40"/>
      <c r="D16" s="44"/>
      <c r="E16" s="40"/>
      <c r="F16" s="44"/>
      <c r="I16" s="26"/>
      <c r="J16" s="10"/>
      <c r="L16" s="10"/>
    </row>
    <row r="17" spans="1:12" x14ac:dyDescent="0.2">
      <c r="A17" s="21" t="s">
        <v>49</v>
      </c>
      <c r="C17" s="40"/>
      <c r="D17" s="44">
        <v>88000</v>
      </c>
      <c r="E17" s="40"/>
      <c r="F17" s="44">
        <v>99000</v>
      </c>
      <c r="G17">
        <f>IF(+F17-D17&gt;0,+F17-D17,0)</f>
        <v>11000</v>
      </c>
      <c r="H17">
        <f>IF(+F17-D17&lt;0,+D17-F17,0)</f>
        <v>0</v>
      </c>
      <c r="I17" s="28">
        <f>+J18</f>
        <v>7000</v>
      </c>
      <c r="J17" s="10"/>
      <c r="K17">
        <f>+I17+G17</f>
        <v>18000</v>
      </c>
      <c r="L17" s="10"/>
    </row>
    <row r="18" spans="1:12" x14ac:dyDescent="0.2">
      <c r="A18" t="s">
        <v>54</v>
      </c>
      <c r="C18" s="40"/>
      <c r="D18" s="15">
        <v>-27000</v>
      </c>
      <c r="E18" s="46"/>
      <c r="F18" s="15">
        <v>-28000</v>
      </c>
      <c r="G18">
        <f>IF(+F18-D18&gt;0,+F18-D18,0)</f>
        <v>0</v>
      </c>
      <c r="H18">
        <f>IF(+F18-D18&lt;0,+D18-F18,0)</f>
        <v>1000</v>
      </c>
      <c r="I18" s="26">
        <f>+J63</f>
        <v>8000</v>
      </c>
      <c r="J18" s="29">
        <f>+I18+G18-H18</f>
        <v>7000</v>
      </c>
      <c r="K18">
        <f>+G18</f>
        <v>0</v>
      </c>
      <c r="L18" s="10"/>
    </row>
    <row r="19" spans="1:12" x14ac:dyDescent="0.2">
      <c r="C19" s="40"/>
      <c r="D19" s="44"/>
      <c r="E19" s="40"/>
      <c r="F19" s="44"/>
      <c r="G19">
        <f>IF(+F19-D19&gt;0,+F19-D19,0)</f>
        <v>0</v>
      </c>
      <c r="H19">
        <f>IF(+F19-D19&lt;0,+D19-F19,0)</f>
        <v>0</v>
      </c>
      <c r="I19" s="26"/>
      <c r="J19" s="10"/>
      <c r="L19" s="10"/>
    </row>
    <row r="20" spans="1:12" x14ac:dyDescent="0.2">
      <c r="A20" t="s">
        <v>0</v>
      </c>
      <c r="C20" s="40">
        <v>43000</v>
      </c>
      <c r="D20" s="44"/>
      <c r="E20" s="40">
        <v>50000</v>
      </c>
      <c r="F20" s="44"/>
      <c r="G20">
        <f>IF(+E20-C20&gt;0,+E20-C20,0)</f>
        <v>7000</v>
      </c>
      <c r="H20">
        <f>IF(+E20-C20&lt;0,+C20-E20,0)</f>
        <v>0</v>
      </c>
      <c r="I20" s="28">
        <f>+C20</f>
        <v>43000</v>
      </c>
      <c r="J20" s="30">
        <f>+I20-J21</f>
        <v>5000</v>
      </c>
      <c r="K20">
        <f>+I20+G20</f>
        <v>50000</v>
      </c>
      <c r="L20" s="10">
        <f>+J20</f>
        <v>5000</v>
      </c>
    </row>
    <row r="21" spans="1:12" x14ac:dyDescent="0.2">
      <c r="A21" s="1" t="s">
        <v>9</v>
      </c>
      <c r="C21" s="11">
        <v>-38000</v>
      </c>
      <c r="D21" s="44"/>
      <c r="E21" s="11">
        <v>-10500</v>
      </c>
      <c r="F21" s="44"/>
      <c r="G21">
        <f>IF(+E21-C21&gt;0,+E21-C21,0)</f>
        <v>27500</v>
      </c>
      <c r="H21">
        <f>IF(+E21-C21&lt;0,+C21-E21,0)</f>
        <v>0</v>
      </c>
      <c r="I21" s="26">
        <f>+J64</f>
        <v>10500</v>
      </c>
      <c r="J21" s="29">
        <f>+I21+G21</f>
        <v>38000</v>
      </c>
      <c r="L21" s="10"/>
    </row>
    <row r="22" spans="1:12" x14ac:dyDescent="0.2">
      <c r="A22" t="s">
        <v>10</v>
      </c>
      <c r="C22" s="40"/>
      <c r="D22" s="44">
        <f>SUM(C20:C21)</f>
        <v>5000</v>
      </c>
      <c r="E22" s="40"/>
      <c r="F22" s="44">
        <f>SUM(E20:E21)</f>
        <v>39500</v>
      </c>
      <c r="I22" s="26"/>
      <c r="J22" s="10"/>
      <c r="L22" s="10"/>
    </row>
    <row r="23" spans="1:12" x14ac:dyDescent="0.2">
      <c r="C23" s="40"/>
      <c r="D23" s="44"/>
      <c r="E23" s="40"/>
      <c r="F23" s="44"/>
      <c r="G23">
        <f>+D23-F23</f>
        <v>0</v>
      </c>
      <c r="I23" s="26"/>
      <c r="J23" s="10"/>
      <c r="K23">
        <f t="shared" ref="K23:L32" si="1">+G23</f>
        <v>0</v>
      </c>
      <c r="L23" s="10">
        <f t="shared" si="1"/>
        <v>0</v>
      </c>
    </row>
    <row r="24" spans="1:12" x14ac:dyDescent="0.2">
      <c r="A24" t="s">
        <v>11</v>
      </c>
      <c r="C24" s="40"/>
      <c r="D24" s="44">
        <v>10700</v>
      </c>
      <c r="E24" s="40"/>
      <c r="F24" s="44">
        <v>10200</v>
      </c>
      <c r="G24">
        <f>IF(+F24-D24&gt;0,+F24-D24,0)</f>
        <v>0</v>
      </c>
      <c r="H24">
        <f>IF(+F24-D24&lt;0,+D24-F24,0)</f>
        <v>500</v>
      </c>
      <c r="I24" s="31">
        <f>+J70</f>
        <v>500</v>
      </c>
      <c r="J24" s="10"/>
      <c r="K24">
        <f t="shared" si="1"/>
        <v>0</v>
      </c>
      <c r="L24" s="17">
        <f>+H24-I24</f>
        <v>0</v>
      </c>
    </row>
    <row r="25" spans="1:12" x14ac:dyDescent="0.2">
      <c r="C25" s="40"/>
      <c r="D25" s="45">
        <f>SUM(D12:D24)</f>
        <v>190700</v>
      </c>
      <c r="E25" s="40"/>
      <c r="F25" s="45">
        <f>SUM(F12:F24)</f>
        <v>232700</v>
      </c>
      <c r="I25" s="26"/>
      <c r="J25" s="10"/>
      <c r="K25">
        <f>+G25</f>
        <v>0</v>
      </c>
      <c r="L25" s="10"/>
    </row>
    <row r="26" spans="1:12" ht="13.5" thickBot="1" x14ac:dyDescent="0.25">
      <c r="A26" s="4" t="s">
        <v>12</v>
      </c>
      <c r="C26" s="40"/>
      <c r="D26" s="47">
        <f>+D10+D25</f>
        <v>348000</v>
      </c>
      <c r="E26" s="40"/>
      <c r="F26" s="47">
        <f>+F10+F25</f>
        <v>364600</v>
      </c>
      <c r="H26" s="10"/>
      <c r="I26" s="2"/>
      <c r="J26" s="10"/>
      <c r="K26">
        <f t="shared" si="1"/>
        <v>0</v>
      </c>
      <c r="L26" s="10">
        <f t="shared" si="1"/>
        <v>0</v>
      </c>
    </row>
    <row r="27" spans="1:12" x14ac:dyDescent="0.2">
      <c r="C27" s="40"/>
      <c r="D27" s="44"/>
      <c r="E27" s="40"/>
      <c r="F27" s="44"/>
      <c r="H27" s="10"/>
      <c r="I27" s="2"/>
      <c r="J27" s="10"/>
      <c r="K27">
        <f t="shared" si="1"/>
        <v>0</v>
      </c>
      <c r="L27" s="10">
        <f t="shared" si="1"/>
        <v>0</v>
      </c>
    </row>
    <row r="28" spans="1:12" x14ac:dyDescent="0.2">
      <c r="A28" s="4" t="s">
        <v>13</v>
      </c>
      <c r="C28" s="40"/>
      <c r="D28" s="44"/>
      <c r="E28" s="40"/>
      <c r="F28" s="44"/>
      <c r="H28" s="10"/>
      <c r="I28" s="2"/>
      <c r="J28" s="10"/>
      <c r="K28">
        <f t="shared" si="1"/>
        <v>0</v>
      </c>
      <c r="L28" s="10">
        <f t="shared" si="1"/>
        <v>0</v>
      </c>
    </row>
    <row r="29" spans="1:12" x14ac:dyDescent="0.2">
      <c r="A29" s="21" t="s">
        <v>99</v>
      </c>
      <c r="C29" s="40"/>
      <c r="D29" s="44">
        <v>16000</v>
      </c>
      <c r="E29" s="40"/>
      <c r="F29" s="44">
        <v>53000</v>
      </c>
      <c r="G29">
        <f>IF(+F29-D29&lt;0,-F29+D29,0)</f>
        <v>0</v>
      </c>
      <c r="H29" s="10">
        <f>IF(+F29-D29&gt;0,-D29+F29,0)</f>
        <v>37000</v>
      </c>
      <c r="I29" s="2"/>
      <c r="J29" s="10"/>
      <c r="K29">
        <f t="shared" si="1"/>
        <v>0</v>
      </c>
      <c r="L29" s="10">
        <f t="shared" si="1"/>
        <v>37000</v>
      </c>
    </row>
    <row r="30" spans="1:12" x14ac:dyDescent="0.2">
      <c r="A30" t="s">
        <v>14</v>
      </c>
      <c r="C30" s="40"/>
      <c r="D30" s="44">
        <v>54000</v>
      </c>
      <c r="E30" s="40"/>
      <c r="F30" s="44">
        <v>38000</v>
      </c>
      <c r="G30">
        <f>IF(+F30-D30&lt;0,-F30+D30,0)</f>
        <v>16000</v>
      </c>
      <c r="H30" s="10">
        <f>IF(+F30-D30&gt;0,-D30+F30,0)</f>
        <v>0</v>
      </c>
      <c r="I30" s="2"/>
      <c r="J30" s="10"/>
      <c r="K30">
        <f t="shared" si="1"/>
        <v>16000</v>
      </c>
      <c r="L30" s="10">
        <f t="shared" si="1"/>
        <v>0</v>
      </c>
    </row>
    <row r="31" spans="1:12" x14ac:dyDescent="0.2">
      <c r="A31" t="s">
        <v>15</v>
      </c>
      <c r="C31" s="40"/>
      <c r="D31" s="44">
        <v>18000</v>
      </c>
      <c r="E31" s="40"/>
      <c r="F31" s="44">
        <v>13000</v>
      </c>
      <c r="G31">
        <f>IF(+F31-D31&lt;0,-F31+D31,0)</f>
        <v>5000</v>
      </c>
      <c r="H31" s="10">
        <f>IF(+F31-D31&gt;0,-D31+F31,0)</f>
        <v>0</v>
      </c>
      <c r="I31" s="2"/>
      <c r="J31" s="10"/>
      <c r="K31">
        <f t="shared" si="1"/>
        <v>5000</v>
      </c>
      <c r="L31" s="10">
        <f t="shared" si="1"/>
        <v>0</v>
      </c>
    </row>
    <row r="32" spans="1:12" x14ac:dyDescent="0.2">
      <c r="A32" t="s">
        <v>55</v>
      </c>
      <c r="C32" s="40"/>
      <c r="D32" s="44">
        <v>1500</v>
      </c>
      <c r="E32" s="40"/>
      <c r="F32" s="44">
        <v>1200</v>
      </c>
      <c r="G32">
        <f>IF(+F32-D32&lt;0,-F32+D32,0)</f>
        <v>300</v>
      </c>
      <c r="H32" s="10">
        <f>IF(+F32-D32&gt;0,-D32+F32,0)</f>
        <v>0</v>
      </c>
      <c r="I32" s="2"/>
      <c r="J32" s="10"/>
      <c r="K32">
        <f t="shared" si="1"/>
        <v>300</v>
      </c>
      <c r="L32" s="10">
        <f t="shared" si="1"/>
        <v>0</v>
      </c>
    </row>
    <row r="33" spans="1:12" x14ac:dyDescent="0.2">
      <c r="A33" t="s">
        <v>16</v>
      </c>
      <c r="C33" s="40"/>
      <c r="D33" s="44">
        <v>1800</v>
      </c>
      <c r="E33" s="40"/>
      <c r="F33" s="44">
        <v>3200</v>
      </c>
      <c r="H33" s="10">
        <f>IF(+F33-D33&gt;0,-D33+F33,0)</f>
        <v>1400</v>
      </c>
      <c r="I33" s="2"/>
      <c r="J33" s="10"/>
      <c r="L33" s="10">
        <f>+H33</f>
        <v>1400</v>
      </c>
    </row>
    <row r="34" spans="1:12" x14ac:dyDescent="0.2">
      <c r="C34" s="40"/>
      <c r="D34" s="45">
        <f>SUM(D29:D33)</f>
        <v>91300</v>
      </c>
      <c r="E34" s="40"/>
      <c r="F34" s="45">
        <f>SUM(F29:F33)</f>
        <v>108400</v>
      </c>
      <c r="G34" s="2"/>
      <c r="H34" s="10"/>
      <c r="I34" s="18"/>
      <c r="J34" s="10"/>
      <c r="K34" s="2"/>
      <c r="L34" s="10"/>
    </row>
    <row r="35" spans="1:12" x14ac:dyDescent="0.2">
      <c r="A35" s="4" t="s">
        <v>17</v>
      </c>
      <c r="C35" s="40"/>
      <c r="D35" s="44"/>
      <c r="E35" s="40"/>
      <c r="F35" s="44"/>
      <c r="G35" s="2"/>
      <c r="H35" s="10"/>
      <c r="I35" s="2"/>
      <c r="J35" s="10"/>
      <c r="K35" s="2"/>
      <c r="L35" s="10"/>
    </row>
    <row r="36" spans="1:12" x14ac:dyDescent="0.2">
      <c r="A36" t="s">
        <v>18</v>
      </c>
      <c r="C36" s="40"/>
      <c r="D36" s="44">
        <v>30000</v>
      </c>
      <c r="E36" s="40"/>
      <c r="F36" s="44">
        <v>35000</v>
      </c>
      <c r="G36">
        <f>IF(+F36-D36&lt;0,-F36+D36,0)</f>
        <v>0</v>
      </c>
      <c r="H36" s="10">
        <f>IF(+F36-D36&gt;0,-D36+F36,0)</f>
        <v>5000</v>
      </c>
      <c r="I36" s="2"/>
      <c r="J36" s="10"/>
      <c r="K36" s="5"/>
      <c r="L36" s="10">
        <f>+H36</f>
        <v>5000</v>
      </c>
    </row>
    <row r="37" spans="1:12" x14ac:dyDescent="0.2">
      <c r="A37" s="21" t="s">
        <v>100</v>
      </c>
      <c r="C37" s="40"/>
      <c r="D37" s="44">
        <v>56000</v>
      </c>
      <c r="E37" s="40"/>
      <c r="F37" s="44">
        <v>47000</v>
      </c>
      <c r="G37">
        <f>IF(+F37-D37&lt;0,-F37+D37,0)</f>
        <v>9000</v>
      </c>
      <c r="H37" s="10">
        <f>IF(+F37-D37&gt;0,-D37+F37,0)</f>
        <v>0</v>
      </c>
      <c r="I37" s="2"/>
      <c r="J37" s="10"/>
      <c r="K37" s="2">
        <f>+G37</f>
        <v>9000</v>
      </c>
      <c r="L37" s="10"/>
    </row>
    <row r="38" spans="1:12" x14ac:dyDescent="0.2">
      <c r="C38" s="40"/>
      <c r="D38" s="45">
        <f>SUM(D36:D37)</f>
        <v>86000</v>
      </c>
      <c r="E38" s="40"/>
      <c r="F38" s="45">
        <f>SUM(F36:F37)</f>
        <v>82000</v>
      </c>
      <c r="G38" s="2"/>
      <c r="H38" s="10"/>
      <c r="I38" s="2"/>
      <c r="J38" s="10"/>
      <c r="K38" s="2"/>
      <c r="L38" s="10"/>
    </row>
    <row r="39" spans="1:12" x14ac:dyDescent="0.2">
      <c r="A39" s="4" t="s">
        <v>1</v>
      </c>
      <c r="C39" s="40"/>
      <c r="D39" s="44"/>
      <c r="E39" s="40"/>
      <c r="F39" s="44"/>
      <c r="G39" s="9"/>
      <c r="H39" s="10"/>
      <c r="I39" s="2"/>
      <c r="J39" s="10"/>
      <c r="K39" s="2"/>
      <c r="L39" s="10"/>
    </row>
    <row r="40" spans="1:12" x14ac:dyDescent="0.2">
      <c r="A40" t="s">
        <v>19</v>
      </c>
      <c r="C40" s="40"/>
      <c r="D40" s="44">
        <v>78000</v>
      </c>
      <c r="E40" s="40"/>
      <c r="F40" s="44">
        <v>78000</v>
      </c>
      <c r="G40">
        <f>IF(+F40-D40&lt;0,-F40+D40,0)</f>
        <v>0</v>
      </c>
      <c r="H40" s="10">
        <f>IF(+F40-D40&gt;0,-D40+F40,0)</f>
        <v>0</v>
      </c>
      <c r="I40" s="2"/>
      <c r="J40" s="10"/>
      <c r="K40" s="2"/>
      <c r="L40" s="10">
        <f>+H40</f>
        <v>0</v>
      </c>
    </row>
    <row r="41" spans="1:12" x14ac:dyDescent="0.2">
      <c r="A41" t="s">
        <v>50</v>
      </c>
      <c r="C41" s="40"/>
      <c r="D41" s="44">
        <v>20000</v>
      </c>
      <c r="E41" s="40"/>
      <c r="F41" s="44">
        <v>20000</v>
      </c>
      <c r="G41">
        <f>IF(+F41-D41&lt;0,-F41+D41,0)</f>
        <v>0</v>
      </c>
      <c r="H41" s="10">
        <f>IF(+F41-D41&gt;0,-D41+F41,0)</f>
        <v>0</v>
      </c>
      <c r="I41" s="32"/>
      <c r="J41" s="10"/>
      <c r="K41" s="2"/>
      <c r="L41" s="10"/>
    </row>
    <row r="42" spans="1:12" x14ac:dyDescent="0.2">
      <c r="A42" t="s">
        <v>20</v>
      </c>
      <c r="C42" s="40"/>
      <c r="D42" s="44">
        <v>25000</v>
      </c>
      <c r="E42" s="40"/>
      <c r="F42" s="44">
        <v>25000</v>
      </c>
      <c r="G42">
        <f>IF(+F42-D42&lt;0,-F42+D42,0)</f>
        <v>0</v>
      </c>
      <c r="H42" s="10">
        <f>IF(+F42-D42&gt;0,-D42+F42,0)</f>
        <v>0</v>
      </c>
      <c r="I42" s="2"/>
      <c r="J42" s="10"/>
      <c r="K42" s="2"/>
      <c r="L42" s="10">
        <f>+H42</f>
        <v>0</v>
      </c>
    </row>
    <row r="43" spans="1:12" x14ac:dyDescent="0.2">
      <c r="A43" t="s">
        <v>51</v>
      </c>
      <c r="C43" s="40"/>
      <c r="D43" s="44">
        <v>38000</v>
      </c>
      <c r="E43" s="40"/>
      <c r="F43" s="44">
        <v>38700</v>
      </c>
      <c r="G43">
        <f>IF(+F43-D43&lt;0,-F43+D43,0)</f>
        <v>0</v>
      </c>
      <c r="H43" s="10">
        <f>IF(+F43-D43&gt;0,-D43+F43,0)</f>
        <v>700</v>
      </c>
      <c r="I43" s="32">
        <f>+H43</f>
        <v>700</v>
      </c>
      <c r="J43" s="10"/>
      <c r="K43" s="2"/>
      <c r="L43" s="10"/>
    </row>
    <row r="44" spans="1:12" x14ac:dyDescent="0.2">
      <c r="A44" t="s">
        <v>21</v>
      </c>
      <c r="C44" s="40"/>
      <c r="D44" s="44">
        <v>9700</v>
      </c>
      <c r="E44" s="40"/>
      <c r="F44" s="44">
        <v>12500</v>
      </c>
      <c r="G44">
        <f>IF(+F44-D44&lt;0,-F44+D44,0)</f>
        <v>0</v>
      </c>
      <c r="H44" s="10">
        <f>IF(+F44-D44&gt;0,-D44+F44,0)</f>
        <v>2800</v>
      </c>
      <c r="I44" s="2"/>
      <c r="J44" s="29">
        <f>+D44</f>
        <v>9700</v>
      </c>
      <c r="K44" s="2"/>
      <c r="L44" s="10">
        <f>+J44-G44+H44</f>
        <v>12500</v>
      </c>
    </row>
    <row r="45" spans="1:12" x14ac:dyDescent="0.2">
      <c r="C45" s="40"/>
      <c r="D45" s="45">
        <f>SUM(D40:D44)</f>
        <v>170700</v>
      </c>
      <c r="E45" s="40"/>
      <c r="F45" s="45">
        <f>SUM(F40:F44)</f>
        <v>174200</v>
      </c>
      <c r="G45" s="2"/>
      <c r="H45" s="10"/>
      <c r="I45" s="2"/>
      <c r="J45" s="10"/>
      <c r="K45" s="2"/>
      <c r="L45" s="10"/>
    </row>
    <row r="46" spans="1:12" x14ac:dyDescent="0.2">
      <c r="A46" s="4" t="s">
        <v>22</v>
      </c>
      <c r="C46" s="40"/>
      <c r="D46" s="45">
        <f>+D34+D38+D45</f>
        <v>348000</v>
      </c>
      <c r="E46" s="40"/>
      <c r="F46" s="45">
        <f>+F34+F38+F45</f>
        <v>364600</v>
      </c>
      <c r="G46" s="33">
        <f>SUM(G6:G44)</f>
        <v>85200</v>
      </c>
      <c r="H46" s="33">
        <f>SUM(H6:H44)</f>
        <v>85200</v>
      </c>
      <c r="I46" s="2"/>
      <c r="J46" s="10"/>
      <c r="K46" s="2"/>
      <c r="L46" s="10"/>
    </row>
    <row r="47" spans="1:12" x14ac:dyDescent="0.2">
      <c r="D47">
        <f>+D46-D26</f>
        <v>0</v>
      </c>
      <c r="F47">
        <f>+F46-F26</f>
        <v>0</v>
      </c>
      <c r="G47" s="2" t="s">
        <v>41</v>
      </c>
      <c r="H47" s="10"/>
      <c r="I47" s="32">
        <f>+J44-I41-I43</f>
        <v>9000</v>
      </c>
      <c r="J47" s="10"/>
      <c r="K47" s="2">
        <f>+I47</f>
        <v>9000</v>
      </c>
      <c r="L47" s="10"/>
    </row>
    <row r="48" spans="1:12" x14ac:dyDescent="0.2">
      <c r="A48" s="7"/>
      <c r="B48" s="7" t="s">
        <v>109</v>
      </c>
      <c r="C48" s="8"/>
      <c r="D48" s="12"/>
      <c r="E48" s="3"/>
      <c r="G48" s="2"/>
      <c r="H48" s="10"/>
      <c r="I48" s="2"/>
      <c r="J48" s="10"/>
      <c r="K48" s="2"/>
      <c r="L48" s="10"/>
    </row>
    <row r="49" spans="2:12" x14ac:dyDescent="0.2">
      <c r="F49" s="10"/>
      <c r="G49" s="2"/>
      <c r="H49" s="10"/>
      <c r="I49" s="2"/>
      <c r="J49" s="10"/>
      <c r="K49" s="2"/>
      <c r="L49" s="10"/>
    </row>
    <row r="50" spans="2:12" x14ac:dyDescent="0.2">
      <c r="B50" s="4" t="s">
        <v>23</v>
      </c>
      <c r="E50" s="50"/>
      <c r="F50" s="51">
        <v>215400</v>
      </c>
      <c r="G50" s="2"/>
      <c r="H50" s="10"/>
      <c r="I50" s="2"/>
      <c r="J50" s="10"/>
      <c r="K50" s="2"/>
      <c r="L50" s="10"/>
    </row>
    <row r="51" spans="2:12" x14ac:dyDescent="0.2">
      <c r="B51" t="s">
        <v>24</v>
      </c>
      <c r="E51" s="50">
        <f>+D8</f>
        <v>17900</v>
      </c>
      <c r="F51" s="44"/>
      <c r="G51" s="2"/>
      <c r="H51" s="10"/>
      <c r="I51" s="2"/>
      <c r="J51" s="10"/>
      <c r="K51" s="2"/>
      <c r="L51" s="10"/>
    </row>
    <row r="52" spans="2:12" x14ac:dyDescent="0.2">
      <c r="B52" t="s">
        <v>25</v>
      </c>
      <c r="E52" s="50">
        <v>95000</v>
      </c>
      <c r="F52" s="44"/>
      <c r="G52" s="2"/>
      <c r="H52" s="10"/>
      <c r="I52" s="2"/>
      <c r="J52" s="10"/>
      <c r="K52" s="2"/>
      <c r="L52" s="10"/>
    </row>
    <row r="53" spans="2:12" x14ac:dyDescent="0.2">
      <c r="B53" t="s">
        <v>26</v>
      </c>
      <c r="E53" s="11">
        <f>-F8</f>
        <v>-15800</v>
      </c>
      <c r="F53" s="44"/>
      <c r="G53" s="2"/>
      <c r="H53" s="10"/>
      <c r="I53" s="2"/>
      <c r="J53" s="10"/>
      <c r="K53" s="2"/>
      <c r="L53" s="10"/>
    </row>
    <row r="54" spans="2:12" x14ac:dyDescent="0.2">
      <c r="B54" s="4" t="s">
        <v>27</v>
      </c>
      <c r="E54" s="50"/>
      <c r="F54" s="53">
        <f>SUM(E51:E53)</f>
        <v>97100</v>
      </c>
      <c r="G54" s="2"/>
      <c r="H54" s="10"/>
      <c r="I54" s="2"/>
      <c r="J54" s="10"/>
      <c r="K54" s="2"/>
      <c r="L54" s="10"/>
    </row>
    <row r="55" spans="2:12" x14ac:dyDescent="0.2">
      <c r="B55" t="s">
        <v>28</v>
      </c>
      <c r="E55" s="50"/>
      <c r="F55" s="53">
        <v>44000</v>
      </c>
      <c r="G55" s="2"/>
      <c r="H55" s="10"/>
      <c r="I55" s="2"/>
      <c r="J55" s="10"/>
      <c r="K55" s="2"/>
      <c r="L55" s="10"/>
    </row>
    <row r="56" spans="2:12" x14ac:dyDescent="0.2">
      <c r="B56" s="4" t="s">
        <v>29</v>
      </c>
      <c r="E56" s="50"/>
      <c r="F56" s="54">
        <f>+F50-F54-F55</f>
        <v>74300</v>
      </c>
      <c r="G56" s="2"/>
      <c r="H56" s="10"/>
      <c r="I56" s="2"/>
      <c r="J56" s="10"/>
      <c r="K56" s="2"/>
      <c r="L56" s="10"/>
    </row>
    <row r="57" spans="2:12" x14ac:dyDescent="0.2">
      <c r="B57" t="s">
        <v>30</v>
      </c>
      <c r="E57" s="50">
        <v>22600</v>
      </c>
      <c r="F57" s="44"/>
      <c r="G57" s="2"/>
      <c r="H57" s="10"/>
      <c r="I57" s="2"/>
      <c r="J57" s="10"/>
      <c r="K57" s="2"/>
      <c r="L57" s="10"/>
    </row>
    <row r="58" spans="2:12" x14ac:dyDescent="0.2">
      <c r="E58" s="52"/>
      <c r="F58" s="44"/>
      <c r="G58" s="2"/>
      <c r="H58" s="10"/>
      <c r="I58" s="2"/>
      <c r="J58" s="10"/>
      <c r="K58" s="2"/>
      <c r="L58" s="10"/>
    </row>
    <row r="59" spans="2:12" x14ac:dyDescent="0.2">
      <c r="B59" t="s">
        <v>31</v>
      </c>
      <c r="E59" s="50"/>
      <c r="F59" s="53">
        <f>SUM(E57:E58)</f>
        <v>22600</v>
      </c>
      <c r="G59" s="2"/>
      <c r="H59" s="10"/>
      <c r="I59" s="2"/>
      <c r="J59" s="10"/>
      <c r="K59" s="2"/>
      <c r="L59" s="10"/>
    </row>
    <row r="60" spans="2:12" x14ac:dyDescent="0.2">
      <c r="B60" s="4" t="s">
        <v>32</v>
      </c>
      <c r="E60" s="50"/>
      <c r="F60" s="54">
        <f>+F56-F59</f>
        <v>51700</v>
      </c>
      <c r="G60" s="2"/>
      <c r="H60" s="10"/>
      <c r="I60" s="2"/>
      <c r="J60" s="10"/>
      <c r="K60" s="2"/>
      <c r="L60" s="10"/>
    </row>
    <row r="61" spans="2:12" x14ac:dyDescent="0.2">
      <c r="B61" t="s">
        <v>33</v>
      </c>
      <c r="E61" s="50"/>
      <c r="F61" s="44">
        <f>SUM(E62:E65)</f>
        <v>24500</v>
      </c>
      <c r="H61" s="10"/>
      <c r="J61" s="10"/>
      <c r="L61" s="10"/>
    </row>
    <row r="62" spans="2:12" x14ac:dyDescent="0.2">
      <c r="B62" t="s">
        <v>47</v>
      </c>
      <c r="E62" s="50">
        <v>2000</v>
      </c>
      <c r="F62" s="44"/>
      <c r="G62">
        <f>+E62</f>
        <v>2000</v>
      </c>
      <c r="H62" s="10"/>
      <c r="J62" s="10">
        <f>+G62</f>
        <v>2000</v>
      </c>
      <c r="L62" s="10">
        <f>+J62</f>
        <v>2000</v>
      </c>
    </row>
    <row r="63" spans="2:12" x14ac:dyDescent="0.2">
      <c r="B63" t="s">
        <v>49</v>
      </c>
      <c r="E63" s="50">
        <v>8000</v>
      </c>
      <c r="F63" s="44"/>
      <c r="G63">
        <f>+E63</f>
        <v>8000</v>
      </c>
      <c r="H63" s="10"/>
      <c r="J63" s="10">
        <f>+G63</f>
        <v>8000</v>
      </c>
      <c r="L63" s="10">
        <f>+J63</f>
        <v>8000</v>
      </c>
    </row>
    <row r="64" spans="2:12" x14ac:dyDescent="0.2">
      <c r="B64" t="s">
        <v>0</v>
      </c>
      <c r="E64" s="50">
        <v>10500</v>
      </c>
      <c r="F64" s="44"/>
      <c r="G64">
        <f>+E64</f>
        <v>10500</v>
      </c>
      <c r="H64" s="10"/>
      <c r="J64" s="10">
        <f>+G64</f>
        <v>10500</v>
      </c>
      <c r="L64" s="10">
        <f>+J64</f>
        <v>10500</v>
      </c>
    </row>
    <row r="65" spans="1:12" x14ac:dyDescent="0.2">
      <c r="B65" t="s">
        <v>46</v>
      </c>
      <c r="E65" s="50">
        <v>4000</v>
      </c>
      <c r="F65" s="44"/>
      <c r="G65">
        <f>+E65</f>
        <v>4000</v>
      </c>
      <c r="H65" s="10"/>
      <c r="J65" s="10">
        <f>+G65</f>
        <v>4000</v>
      </c>
      <c r="L65" s="10">
        <f>+J65</f>
        <v>4000</v>
      </c>
    </row>
    <row r="66" spans="1:12" x14ac:dyDescent="0.2">
      <c r="E66" s="50"/>
      <c r="F66" s="44"/>
      <c r="H66" s="10"/>
      <c r="J66" s="10"/>
      <c r="L66" s="10"/>
    </row>
    <row r="67" spans="1:12" x14ac:dyDescent="0.2">
      <c r="B67" t="s">
        <v>52</v>
      </c>
      <c r="E67" s="50"/>
      <c r="F67" s="44">
        <v>3900</v>
      </c>
      <c r="H67" s="10"/>
      <c r="J67" s="10"/>
      <c r="L67" s="10"/>
    </row>
    <row r="68" spans="1:12" x14ac:dyDescent="0.2">
      <c r="B68" s="4" t="s">
        <v>34</v>
      </c>
      <c r="E68" s="50"/>
      <c r="F68" s="51">
        <f>+F60-F61-F67</f>
        <v>23300</v>
      </c>
      <c r="H68" s="10"/>
      <c r="J68" s="10"/>
      <c r="L68" s="10"/>
    </row>
    <row r="69" spans="1:12" x14ac:dyDescent="0.2">
      <c r="B69" t="s">
        <v>35</v>
      </c>
      <c r="E69" s="50"/>
      <c r="F69" s="44">
        <v>3000</v>
      </c>
      <c r="H69" s="10"/>
      <c r="J69" s="10"/>
      <c r="L69" s="10"/>
    </row>
    <row r="70" spans="1:12" x14ac:dyDescent="0.2">
      <c r="B70" t="s">
        <v>42</v>
      </c>
      <c r="E70" s="50"/>
      <c r="F70" s="17">
        <v>-500</v>
      </c>
      <c r="H70" s="10"/>
      <c r="J70" s="17">
        <f>-F70</f>
        <v>500</v>
      </c>
      <c r="L70" s="17">
        <f>+J70</f>
        <v>500</v>
      </c>
    </row>
    <row r="71" spans="1:12" x14ac:dyDescent="0.2">
      <c r="B71" t="s">
        <v>36</v>
      </c>
      <c r="E71" s="46"/>
      <c r="F71" s="44">
        <v>2000</v>
      </c>
      <c r="H71" s="10"/>
      <c r="J71" s="10"/>
      <c r="L71" s="10"/>
    </row>
    <row r="72" spans="1:12" x14ac:dyDescent="0.2">
      <c r="B72" t="s">
        <v>37</v>
      </c>
      <c r="E72" s="50"/>
      <c r="F72" s="44">
        <v>9300</v>
      </c>
      <c r="H72" s="10"/>
      <c r="J72" s="10"/>
      <c r="L72" s="10"/>
    </row>
    <row r="73" spans="1:12" x14ac:dyDescent="0.2">
      <c r="B73" s="4" t="s">
        <v>38</v>
      </c>
      <c r="E73" s="52"/>
      <c r="F73" s="54">
        <f>+F68-F69+F71-F72+F70</f>
        <v>12500</v>
      </c>
      <c r="G73" s="13">
        <f>+F73-F44</f>
        <v>0</v>
      </c>
      <c r="H73" s="10"/>
      <c r="I73" s="14">
        <f>SUM(I6:I72)</f>
        <v>84700</v>
      </c>
      <c r="J73" s="14">
        <f>SUM(J6:J72)</f>
        <v>84700</v>
      </c>
      <c r="K73" s="14">
        <f>SUM(K6:K72)</f>
        <v>120700</v>
      </c>
      <c r="L73" s="14">
        <f>SUM(L6:L72)</f>
        <v>120700</v>
      </c>
    </row>
    <row r="75" spans="1:12" x14ac:dyDescent="0.2">
      <c r="A75" s="1"/>
    </row>
    <row r="76" spans="1:12" x14ac:dyDescent="0.2">
      <c r="A76" s="1"/>
      <c r="B76" s="4" t="s">
        <v>110</v>
      </c>
      <c r="I76" s="4" t="s">
        <v>111</v>
      </c>
    </row>
    <row r="77" spans="1:12" x14ac:dyDescent="0.2">
      <c r="A77" s="1"/>
    </row>
    <row r="78" spans="1:12" x14ac:dyDescent="0.2">
      <c r="A78" s="1"/>
      <c r="B78" t="s">
        <v>56</v>
      </c>
      <c r="E78" s="13">
        <f>+F73</f>
        <v>12500</v>
      </c>
      <c r="I78" t="s">
        <v>112</v>
      </c>
      <c r="L78" s="61">
        <v>12500</v>
      </c>
    </row>
    <row r="79" spans="1:12" x14ac:dyDescent="0.2">
      <c r="A79" s="1"/>
      <c r="B79" t="s">
        <v>57</v>
      </c>
      <c r="E79" s="13">
        <f>-F70</f>
        <v>500</v>
      </c>
      <c r="I79" t="s">
        <v>113</v>
      </c>
      <c r="L79" s="61">
        <v>9300</v>
      </c>
    </row>
    <row r="80" spans="1:12" x14ac:dyDescent="0.2">
      <c r="A80" s="1"/>
      <c r="B80" t="s">
        <v>58</v>
      </c>
      <c r="E80" s="17">
        <f>-F71</f>
        <v>-2000</v>
      </c>
      <c r="I80" t="s">
        <v>114</v>
      </c>
      <c r="L80">
        <v>3000</v>
      </c>
    </row>
    <row r="81" spans="1:12" x14ac:dyDescent="0.2">
      <c r="A81" s="1"/>
      <c r="B81" t="s">
        <v>59</v>
      </c>
      <c r="E81">
        <f>+F69</f>
        <v>3000</v>
      </c>
      <c r="I81" t="s">
        <v>116</v>
      </c>
      <c r="L81">
        <v>-2000</v>
      </c>
    </row>
    <row r="82" spans="1:12" x14ac:dyDescent="0.2">
      <c r="A82" s="1"/>
      <c r="B82" t="s">
        <v>60</v>
      </c>
      <c r="E82">
        <f>+F72</f>
        <v>9300</v>
      </c>
      <c r="I82" s="4" t="s">
        <v>115</v>
      </c>
      <c r="J82" s="4"/>
      <c r="K82" s="4"/>
      <c r="L82" s="4">
        <f>(L78+L79+L80+L81)</f>
        <v>22800</v>
      </c>
    </row>
    <row r="83" spans="1:12" x14ac:dyDescent="0.2">
      <c r="A83" s="1"/>
      <c r="E83" s="13">
        <f>SUM(E78:E82)</f>
        <v>23300</v>
      </c>
    </row>
    <row r="84" spans="1:12" x14ac:dyDescent="0.2">
      <c r="D84" s="13"/>
      <c r="I84" s="21" t="s">
        <v>117</v>
      </c>
      <c r="L84">
        <v>5000</v>
      </c>
    </row>
    <row r="85" spans="1:12" x14ac:dyDescent="0.2">
      <c r="B85" t="s">
        <v>34</v>
      </c>
      <c r="E85" s="6">
        <f>+F68</f>
        <v>23300</v>
      </c>
      <c r="I85" s="21" t="s">
        <v>118</v>
      </c>
      <c r="L85" s="61">
        <v>24500</v>
      </c>
    </row>
    <row r="86" spans="1:12" x14ac:dyDescent="0.2">
      <c r="B86" t="s">
        <v>61</v>
      </c>
      <c r="E86">
        <f>+E65</f>
        <v>4000</v>
      </c>
      <c r="I86" s="21" t="s">
        <v>119</v>
      </c>
      <c r="L86">
        <v>500</v>
      </c>
    </row>
    <row r="87" spans="1:12" x14ac:dyDescent="0.2">
      <c r="B87" t="s">
        <v>62</v>
      </c>
      <c r="E87">
        <f>+E62+E63+E64</f>
        <v>20500</v>
      </c>
    </row>
    <row r="88" spans="1:12" x14ac:dyDescent="0.2">
      <c r="B88" t="s">
        <v>63</v>
      </c>
      <c r="E88">
        <f>+L36</f>
        <v>5000</v>
      </c>
      <c r="I88" s="4" t="s">
        <v>120</v>
      </c>
      <c r="J88" s="4"/>
      <c r="K88" s="4"/>
      <c r="L88" s="4">
        <f>(L82+L84+L85+L86)</f>
        <v>52800</v>
      </c>
    </row>
    <row r="89" spans="1:12" x14ac:dyDescent="0.2">
      <c r="E89" s="5"/>
    </row>
    <row r="90" spans="1:12" x14ac:dyDescent="0.2">
      <c r="E90" s="5"/>
      <c r="I90" s="21" t="s">
        <v>121</v>
      </c>
      <c r="L90">
        <v>2100</v>
      </c>
    </row>
    <row r="91" spans="1:12" x14ac:dyDescent="0.2">
      <c r="B91" t="s">
        <v>64</v>
      </c>
      <c r="E91" s="34">
        <f>SUM(E85:E90)</f>
        <v>52800</v>
      </c>
      <c r="I91" s="21" t="s">
        <v>122</v>
      </c>
      <c r="L91">
        <v>32700</v>
      </c>
    </row>
    <row r="92" spans="1:12" x14ac:dyDescent="0.2">
      <c r="A92" t="s">
        <v>65</v>
      </c>
      <c r="C92" t="s">
        <v>66</v>
      </c>
      <c r="I92" s="21" t="s">
        <v>127</v>
      </c>
      <c r="L92">
        <v>-16000</v>
      </c>
    </row>
    <row r="93" spans="1:12" x14ac:dyDescent="0.2">
      <c r="A93" s="35" t="s">
        <v>67</v>
      </c>
      <c r="B93" t="s">
        <v>6</v>
      </c>
      <c r="D93" s="5">
        <f>+K7-L7</f>
        <v>-32700</v>
      </c>
      <c r="E93">
        <f>+G18</f>
        <v>0</v>
      </c>
      <c r="I93" s="21" t="s">
        <v>123</v>
      </c>
      <c r="J93" s="21" t="s">
        <v>124</v>
      </c>
      <c r="L93">
        <v>-5000</v>
      </c>
    </row>
    <row r="94" spans="1:12" x14ac:dyDescent="0.2">
      <c r="A94" s="35" t="s">
        <v>67</v>
      </c>
      <c r="B94" t="s">
        <v>7</v>
      </c>
      <c r="D94" s="5">
        <f>+K8-L8</f>
        <v>-2100</v>
      </c>
      <c r="E94">
        <f>+G19</f>
        <v>0</v>
      </c>
      <c r="I94" s="21" t="s">
        <v>125</v>
      </c>
      <c r="L94">
        <v>-300</v>
      </c>
    </row>
    <row r="95" spans="1:12" x14ac:dyDescent="0.2">
      <c r="A95" s="35" t="s">
        <v>67</v>
      </c>
      <c r="B95" t="s">
        <v>68</v>
      </c>
      <c r="D95" s="5">
        <f>+K9-L9</f>
        <v>5000</v>
      </c>
      <c r="E95" s="11">
        <f>SUM(D93:D95)</f>
        <v>-29800</v>
      </c>
      <c r="I95" s="21" t="s">
        <v>126</v>
      </c>
      <c r="L95">
        <v>-5000</v>
      </c>
    </row>
    <row r="96" spans="1:12" x14ac:dyDescent="0.2">
      <c r="F96" s="5">
        <f>SUM(E93:E95)</f>
        <v>-29800</v>
      </c>
      <c r="G96" t="s">
        <v>69</v>
      </c>
      <c r="I96" s="21" t="s">
        <v>128</v>
      </c>
      <c r="L96">
        <v>1400</v>
      </c>
    </row>
    <row r="97" spans="1:12" x14ac:dyDescent="0.2">
      <c r="A97" s="35" t="s">
        <v>67</v>
      </c>
      <c r="B97" t="s">
        <v>14</v>
      </c>
      <c r="D97" s="5">
        <f>+L30-K30</f>
        <v>-16000</v>
      </c>
      <c r="E97" s="5">
        <f>-G34</f>
        <v>0</v>
      </c>
    </row>
    <row r="98" spans="1:12" x14ac:dyDescent="0.2">
      <c r="A98" s="35" t="s">
        <v>67</v>
      </c>
      <c r="B98" t="s">
        <v>15</v>
      </c>
      <c r="D98" s="5">
        <f>+L31-K31</f>
        <v>-5000</v>
      </c>
      <c r="E98" s="11">
        <f>SUM(D97:D98)</f>
        <v>-21000</v>
      </c>
      <c r="I98" s="4" t="s">
        <v>129</v>
      </c>
      <c r="J98" s="4"/>
      <c r="K98" s="4"/>
      <c r="L98" s="4">
        <f>(L88+L90+L91+L92+L93+L94+L95+L96)</f>
        <v>62700</v>
      </c>
    </row>
    <row r="99" spans="1:12" x14ac:dyDescent="0.2">
      <c r="A99" s="35"/>
      <c r="E99" s="5"/>
      <c r="F99" s="5">
        <f>SUM(E97:E99)</f>
        <v>-21000</v>
      </c>
      <c r="G99" t="s">
        <v>70</v>
      </c>
    </row>
    <row r="100" spans="1:12" x14ac:dyDescent="0.2">
      <c r="A100" s="35"/>
      <c r="I100" s="21" t="s">
        <v>130</v>
      </c>
      <c r="L100">
        <v>-3000</v>
      </c>
    </row>
    <row r="101" spans="1:12" x14ac:dyDescent="0.2">
      <c r="B101" s="1" t="s">
        <v>71</v>
      </c>
      <c r="E101" s="14">
        <f>SUM(E93:E95)-SUM(E97:E99)</f>
        <v>-8800</v>
      </c>
      <c r="F101" s="5">
        <f>+F96-F99</f>
        <v>-8800</v>
      </c>
      <c r="G101" t="s">
        <v>72</v>
      </c>
      <c r="I101" s="21" t="s">
        <v>131</v>
      </c>
      <c r="L101">
        <v>-9300</v>
      </c>
    </row>
    <row r="102" spans="1:12" x14ac:dyDescent="0.2">
      <c r="B102" s="4" t="s">
        <v>73</v>
      </c>
      <c r="E102" s="34">
        <f>+E91-E101</f>
        <v>61600</v>
      </c>
      <c r="I102" s="21" t="s">
        <v>132</v>
      </c>
    </row>
    <row r="103" spans="1:12" x14ac:dyDescent="0.2">
      <c r="E103" s="6"/>
      <c r="I103" s="21" t="s">
        <v>133</v>
      </c>
    </row>
    <row r="104" spans="1:12" x14ac:dyDescent="0.2">
      <c r="B104" t="s">
        <v>74</v>
      </c>
      <c r="E104" s="6"/>
    </row>
    <row r="105" spans="1:12" x14ac:dyDescent="0.2">
      <c r="B105" t="s">
        <v>75</v>
      </c>
      <c r="D105" s="19">
        <f>-F69</f>
        <v>-3000</v>
      </c>
      <c r="E105" s="6"/>
      <c r="I105" s="4" t="s">
        <v>134</v>
      </c>
      <c r="J105" s="4"/>
      <c r="K105" s="4"/>
      <c r="L105" s="4">
        <f>(L98+L100+L101)</f>
        <v>50400</v>
      </c>
    </row>
    <row r="106" spans="1:12" x14ac:dyDescent="0.2">
      <c r="A106" s="35" t="s">
        <v>67</v>
      </c>
      <c r="B106" t="s">
        <v>76</v>
      </c>
      <c r="D106" s="36">
        <f>+H32-G32</f>
        <v>-300</v>
      </c>
      <c r="E106" s="36">
        <f>SUM(D105:D106)</f>
        <v>-3300</v>
      </c>
    </row>
    <row r="107" spans="1:12" x14ac:dyDescent="0.2">
      <c r="B107" t="s">
        <v>77</v>
      </c>
      <c r="E107" s="6"/>
    </row>
    <row r="108" spans="1:12" x14ac:dyDescent="0.2">
      <c r="B108" t="s">
        <v>78</v>
      </c>
      <c r="D108" s="19">
        <f>-F72</f>
        <v>-9300</v>
      </c>
      <c r="E108" s="6"/>
    </row>
    <row r="109" spans="1:12" ht="13.5" thickBot="1" x14ac:dyDescent="0.25">
      <c r="A109" s="35" t="s">
        <v>67</v>
      </c>
      <c r="B109" t="s">
        <v>16</v>
      </c>
      <c r="D109" s="36">
        <f>+L33-K33</f>
        <v>1400</v>
      </c>
      <c r="E109" s="6">
        <f>SUM(D108:D109)</f>
        <v>-7900</v>
      </c>
    </row>
    <row r="110" spans="1:12" ht="13.5" thickBot="1" x14ac:dyDescent="0.25">
      <c r="B110" s="4" t="s">
        <v>79</v>
      </c>
      <c r="E110" s="37">
        <f>SUM(E102:E109)</f>
        <v>50400</v>
      </c>
      <c r="I110" s="4"/>
    </row>
    <row r="111" spans="1:12" x14ac:dyDescent="0.2">
      <c r="E111" s="6"/>
    </row>
    <row r="112" spans="1:12" x14ac:dyDescent="0.2">
      <c r="B112" t="s">
        <v>80</v>
      </c>
      <c r="C112" t="s">
        <v>81</v>
      </c>
    </row>
    <row r="113" spans="2:12" x14ac:dyDescent="0.2">
      <c r="B113" t="str">
        <f>+A12</f>
        <v>Brevetti</v>
      </c>
      <c r="E113" s="19">
        <f>-K12</f>
        <v>-4000</v>
      </c>
      <c r="I113" s="21" t="s">
        <v>135</v>
      </c>
    </row>
    <row r="114" spans="2:12" x14ac:dyDescent="0.2">
      <c r="B114" t="s">
        <v>0</v>
      </c>
      <c r="E114" s="19">
        <f>-K20</f>
        <v>-50000</v>
      </c>
      <c r="I114" s="21" t="s">
        <v>136</v>
      </c>
      <c r="L114">
        <v>-68000</v>
      </c>
    </row>
    <row r="115" spans="2:12" x14ac:dyDescent="0.2">
      <c r="B115" t="s">
        <v>82</v>
      </c>
      <c r="E115" s="19">
        <f>-K17</f>
        <v>-18000</v>
      </c>
      <c r="I115" s="21" t="s">
        <v>137</v>
      </c>
      <c r="L115">
        <v>7000</v>
      </c>
    </row>
    <row r="116" spans="2:12" x14ac:dyDescent="0.2">
      <c r="B116" t="s">
        <v>83</v>
      </c>
      <c r="E116" s="19"/>
      <c r="I116" s="21" t="s">
        <v>138</v>
      </c>
    </row>
    <row r="117" spans="2:12" x14ac:dyDescent="0.2">
      <c r="E117" s="19"/>
      <c r="I117" s="21" t="s">
        <v>136</v>
      </c>
      <c r="L117">
        <v>-4000</v>
      </c>
    </row>
    <row r="118" spans="2:12" ht="13.5" thickBot="1" x14ac:dyDescent="0.25">
      <c r="B118" t="s">
        <v>0</v>
      </c>
      <c r="E118" s="19">
        <f>+L20+F71</f>
        <v>7000</v>
      </c>
    </row>
    <row r="119" spans="2:12" ht="13.5" thickBot="1" x14ac:dyDescent="0.25">
      <c r="B119" s="4" t="s">
        <v>84</v>
      </c>
      <c r="E119" s="37">
        <f>SUM(E113:E118)</f>
        <v>-65000</v>
      </c>
      <c r="I119" s="4" t="s">
        <v>139</v>
      </c>
      <c r="J119" s="4"/>
      <c r="K119" s="4"/>
      <c r="L119" s="4">
        <f>(L114+L115+L117)</f>
        <v>-65000</v>
      </c>
    </row>
    <row r="120" spans="2:12" x14ac:dyDescent="0.2">
      <c r="B120" s="4"/>
      <c r="E120" s="6"/>
    </row>
    <row r="121" spans="2:12" x14ac:dyDescent="0.2">
      <c r="B121" s="4" t="s">
        <v>85</v>
      </c>
      <c r="E121" s="6"/>
      <c r="F121" s="6">
        <f>+E110+E119</f>
        <v>-14600</v>
      </c>
      <c r="I121" s="21" t="s">
        <v>142</v>
      </c>
    </row>
    <row r="122" spans="2:12" x14ac:dyDescent="0.2">
      <c r="B122" t="s">
        <v>86</v>
      </c>
      <c r="I122" s="21" t="s">
        <v>140</v>
      </c>
      <c r="L122">
        <v>37000</v>
      </c>
    </row>
    <row r="123" spans="2:12" x14ac:dyDescent="0.2">
      <c r="B123" t="s">
        <v>87</v>
      </c>
      <c r="E123" s="5">
        <f>+L40+L42</f>
        <v>0</v>
      </c>
      <c r="I123" s="21" t="s">
        <v>141</v>
      </c>
      <c r="L123">
        <v>-9000</v>
      </c>
    </row>
    <row r="124" spans="2:12" x14ac:dyDescent="0.2">
      <c r="B124" s="4" t="s">
        <v>88</v>
      </c>
      <c r="E124" s="5"/>
    </row>
    <row r="125" spans="2:12" x14ac:dyDescent="0.2">
      <c r="B125" s="4" t="s">
        <v>89</v>
      </c>
      <c r="E125" s="5"/>
      <c r="I125" s="21" t="s">
        <v>143</v>
      </c>
    </row>
    <row r="126" spans="2:12" x14ac:dyDescent="0.2">
      <c r="B126" t="s">
        <v>90</v>
      </c>
      <c r="E126" s="5">
        <f>-K37</f>
        <v>-9000</v>
      </c>
      <c r="I126" s="21" t="s">
        <v>144</v>
      </c>
      <c r="L126">
        <v>-9000</v>
      </c>
    </row>
    <row r="127" spans="2:12" x14ac:dyDescent="0.2">
      <c r="B127" t="s">
        <v>91</v>
      </c>
      <c r="E127" s="5">
        <f>+L29-K29</f>
        <v>37000</v>
      </c>
    </row>
    <row r="128" spans="2:12" x14ac:dyDescent="0.2">
      <c r="B128" t="s">
        <v>41</v>
      </c>
      <c r="E128" s="5">
        <f>-K47</f>
        <v>-9000</v>
      </c>
      <c r="I128" s="4" t="s">
        <v>145</v>
      </c>
      <c r="L128" s="4">
        <f>(L122+L123+L126)</f>
        <v>19000</v>
      </c>
    </row>
    <row r="129" spans="2:12" ht="13.5" thickBot="1" x14ac:dyDescent="0.25">
      <c r="B129" s="4" t="s">
        <v>92</v>
      </c>
      <c r="E129" s="38">
        <f>SUM(E123:E128)</f>
        <v>19000</v>
      </c>
    </row>
    <row r="130" spans="2:12" ht="13.5" thickBot="1" x14ac:dyDescent="0.25">
      <c r="B130" s="4" t="s">
        <v>93</v>
      </c>
      <c r="E130" s="37">
        <f>+E110+E119+E129</f>
        <v>4400</v>
      </c>
      <c r="G130" s="4" t="s">
        <v>146</v>
      </c>
      <c r="H130" s="4"/>
      <c r="I130" s="4"/>
      <c r="J130" s="4"/>
      <c r="K130" s="4"/>
      <c r="L130" s="4">
        <f>(L105+L119+L128)</f>
        <v>4400</v>
      </c>
    </row>
    <row r="132" spans="2:12" x14ac:dyDescent="0.2">
      <c r="B132" s="2" t="s">
        <v>94</v>
      </c>
      <c r="C132" s="2"/>
      <c r="E132" s="5">
        <f>+D6</f>
        <v>9700</v>
      </c>
      <c r="F132" s="2"/>
      <c r="G132" s="2"/>
      <c r="H132" s="2"/>
    </row>
    <row r="133" spans="2:12" x14ac:dyDescent="0.2">
      <c r="B133" s="18" t="s">
        <v>95</v>
      </c>
      <c r="C133" s="2"/>
      <c r="E133" s="11">
        <f>+E130+E132</f>
        <v>14100</v>
      </c>
      <c r="F133" s="2"/>
      <c r="G133" s="2"/>
      <c r="H13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AZIENDA SERVIZI</vt:lpstr>
      <vt:lpstr>SERVIZI sol</vt:lpstr>
      <vt:lpstr>'AZIENDA SERVIZI'!Area_stampa</vt:lpstr>
    </vt:vector>
  </TitlesOfParts>
  <Company>Universita' degli Studi di Milano Bicocca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TAMI</dc:creator>
  <cp:lastModifiedBy>Roberta Provasi</cp:lastModifiedBy>
  <cp:lastPrinted>2015-01-26T15:12:05Z</cp:lastPrinted>
  <dcterms:created xsi:type="dcterms:W3CDTF">2000-09-14T14:47:46Z</dcterms:created>
  <dcterms:modified xsi:type="dcterms:W3CDTF">2015-03-10T10:20:05Z</dcterms:modified>
</cp:coreProperties>
</file>